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yakubov\Desktop\"/>
    </mc:Choice>
  </mc:AlternateContent>
  <bookViews>
    <workbookView xWindow="0" yWindow="0" windowWidth="15360" windowHeight="8736"/>
  </bookViews>
  <sheets>
    <sheet name="Summary" sheetId="1" r:id="rId1"/>
    <sheet name="Engine" sheetId="2" state="hidden" r:id="rId2"/>
    <sheet name="Engine (2)" sheetId="3" state="hidden" r:id="rId3"/>
  </sheet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8565" i="1" l="1"/>
  <c r="D1048566" i="1" s="1"/>
  <c r="D1048567" i="1" s="1"/>
  <c r="D1048568" i="1" s="1"/>
  <c r="D6" i="3"/>
  <c r="D11" i="3"/>
  <c r="D6" i="2" l="1"/>
  <c r="D2" i="2"/>
  <c r="L19" i="3" l="1"/>
  <c r="D19" i="3" s="1"/>
  <c r="D18" i="3"/>
  <c r="D13" i="2"/>
  <c r="L14" i="2"/>
  <c r="L15" i="2" s="1"/>
  <c r="D4" i="2"/>
  <c r="E10" i="1"/>
  <c r="D4" i="3" l="1"/>
  <c r="D5" i="3" s="1"/>
  <c r="D7" i="3" s="1"/>
  <c r="E23" i="1"/>
  <c r="L20" i="3"/>
  <c r="L16" i="2"/>
  <c r="D15" i="2"/>
  <c r="D14" i="2"/>
  <c r="F13" i="2"/>
  <c r="D5" i="2"/>
  <c r="E18" i="3" l="1"/>
  <c r="G18" i="3" s="1"/>
  <c r="D8" i="3"/>
  <c r="D9" i="3" s="1"/>
  <c r="E24" i="1" s="1"/>
  <c r="J18" i="3"/>
  <c r="F18" i="3"/>
  <c r="F19" i="3" s="1"/>
  <c r="L21" i="3"/>
  <c r="D20" i="3"/>
  <c r="F14" i="2"/>
  <c r="F15" i="2" s="1"/>
  <c r="L17" i="2"/>
  <c r="D16" i="2"/>
  <c r="E13" i="2"/>
  <c r="E17" i="1"/>
  <c r="H18" i="3" l="1"/>
  <c r="F20" i="3"/>
  <c r="D21" i="3"/>
  <c r="F21" i="3" s="1"/>
  <c r="L22" i="3"/>
  <c r="I18" i="3"/>
  <c r="E19" i="3" s="1"/>
  <c r="F16" i="2"/>
  <c r="L18" i="2"/>
  <c r="D17" i="2"/>
  <c r="J13" i="2"/>
  <c r="G13" i="2"/>
  <c r="D22" i="3" l="1"/>
  <c r="F22" i="3" s="1"/>
  <c r="L23" i="3"/>
  <c r="G19" i="3"/>
  <c r="J19" i="3"/>
  <c r="F17" i="2"/>
  <c r="L19" i="2"/>
  <c r="D18" i="2"/>
  <c r="H13" i="2"/>
  <c r="F18" i="2" l="1"/>
  <c r="D23" i="3"/>
  <c r="F23" i="3" s="1"/>
  <c r="L24" i="3"/>
  <c r="H19" i="3"/>
  <c r="L20" i="2"/>
  <c r="D19" i="2"/>
  <c r="I13" i="2"/>
  <c r="E14" i="2" s="1"/>
  <c r="F19" i="2" l="1"/>
  <c r="L25" i="3"/>
  <c r="D24" i="3"/>
  <c r="F24" i="3" s="1"/>
  <c r="I19" i="3"/>
  <c r="E20" i="3" s="1"/>
  <c r="L21" i="2"/>
  <c r="D20" i="2"/>
  <c r="G14" i="2"/>
  <c r="J14" i="2"/>
  <c r="F20" i="2" l="1"/>
  <c r="D25" i="3"/>
  <c r="F25" i="3" s="1"/>
  <c r="L26" i="3"/>
  <c r="G20" i="3"/>
  <c r="J20" i="3"/>
  <c r="L22" i="2"/>
  <c r="D21" i="2"/>
  <c r="H14" i="2"/>
  <c r="F21" i="2" l="1"/>
  <c r="L27" i="3"/>
  <c r="D26" i="3"/>
  <c r="F26" i="3" s="1"/>
  <c r="H20" i="3"/>
  <c r="L23" i="2"/>
  <c r="D22" i="2"/>
  <c r="I14" i="2"/>
  <c r="E15" i="2" s="1"/>
  <c r="F22" i="2" l="1"/>
  <c r="D27" i="3"/>
  <c r="F27" i="3" s="1"/>
  <c r="L28" i="3"/>
  <c r="I20" i="3"/>
  <c r="E21" i="3" s="1"/>
  <c r="L24" i="2"/>
  <c r="D23" i="2"/>
  <c r="J15" i="2"/>
  <c r="G15" i="2"/>
  <c r="F23" i="2" l="1"/>
  <c r="L29" i="3"/>
  <c r="D28" i="3"/>
  <c r="F28" i="3" s="1"/>
  <c r="G21" i="3"/>
  <c r="J21" i="3"/>
  <c r="L25" i="2"/>
  <c r="D24" i="2"/>
  <c r="H15" i="2"/>
  <c r="F24" i="2" l="1"/>
  <c r="D29" i="3"/>
  <c r="F29" i="3" s="1"/>
  <c r="L30" i="3"/>
  <c r="H21" i="3"/>
  <c r="L26" i="2"/>
  <c r="D25" i="2"/>
  <c r="I15" i="2"/>
  <c r="E16" i="2" s="1"/>
  <c r="F25" i="2" l="1"/>
  <c r="L31" i="3"/>
  <c r="D30" i="3"/>
  <c r="F30" i="3" s="1"/>
  <c r="I21" i="3"/>
  <c r="E22" i="3" s="1"/>
  <c r="L27" i="2"/>
  <c r="D26" i="2"/>
  <c r="G16" i="2"/>
  <c r="J16" i="2"/>
  <c r="F26" i="2" l="1"/>
  <c r="L32" i="3"/>
  <c r="D31" i="3"/>
  <c r="F31" i="3" s="1"/>
  <c r="J22" i="3"/>
  <c r="G22" i="3"/>
  <c r="H22" i="3" s="1"/>
  <c r="L28" i="2"/>
  <c r="D27" i="2"/>
  <c r="H16" i="2"/>
  <c r="F27" i="2" l="1"/>
  <c r="D32" i="3"/>
  <c r="F32" i="3" s="1"/>
  <c r="L33" i="3"/>
  <c r="I22" i="3"/>
  <c r="E23" i="3" s="1"/>
  <c r="L29" i="2"/>
  <c r="D28" i="2"/>
  <c r="I16" i="2"/>
  <c r="E17" i="2" s="1"/>
  <c r="F28" i="2" l="1"/>
  <c r="D33" i="3"/>
  <c r="F33" i="3" s="1"/>
  <c r="L34" i="3"/>
  <c r="J23" i="3"/>
  <c r="G23" i="3"/>
  <c r="H23" i="3" s="1"/>
  <c r="I23" i="3" s="1"/>
  <c r="E24" i="3" s="1"/>
  <c r="L30" i="2"/>
  <c r="D29" i="2"/>
  <c r="J17" i="2"/>
  <c r="G17" i="2"/>
  <c r="F29" i="2" l="1"/>
  <c r="D34" i="3"/>
  <c r="F34" i="3" s="1"/>
  <c r="L35" i="3"/>
  <c r="G24" i="3"/>
  <c r="H24" i="3" s="1"/>
  <c r="I24" i="3" s="1"/>
  <c r="E25" i="3" s="1"/>
  <c r="J24" i="3"/>
  <c r="L31" i="2"/>
  <c r="D30" i="2"/>
  <c r="H17" i="2"/>
  <c r="F30" i="2" l="1"/>
  <c r="L36" i="3"/>
  <c r="D35" i="3"/>
  <c r="F35" i="3" s="1"/>
  <c r="J25" i="3"/>
  <c r="G25" i="3"/>
  <c r="H25" i="3" s="1"/>
  <c r="I25" i="3" s="1"/>
  <c r="E26" i="3" s="1"/>
  <c r="L32" i="2"/>
  <c r="D31" i="2"/>
  <c r="I17" i="2"/>
  <c r="E18" i="2" s="1"/>
  <c r="F31" i="2" l="1"/>
  <c r="L37" i="3"/>
  <c r="D36" i="3"/>
  <c r="F36" i="3" s="1"/>
  <c r="G26" i="3"/>
  <c r="H26" i="3" s="1"/>
  <c r="I26" i="3" s="1"/>
  <c r="E27" i="3" s="1"/>
  <c r="J26" i="3"/>
  <c r="L33" i="2"/>
  <c r="D32" i="2"/>
  <c r="G18" i="2"/>
  <c r="H18" i="2" s="1"/>
  <c r="I18" i="2" s="1"/>
  <c r="E19" i="2" s="1"/>
  <c r="J18" i="2"/>
  <c r="F32" i="2" l="1"/>
  <c r="D37" i="3"/>
  <c r="F37" i="3" s="1"/>
  <c r="L38" i="3"/>
  <c r="G27" i="3"/>
  <c r="H27" i="3" s="1"/>
  <c r="I27" i="3" s="1"/>
  <c r="E28" i="3" s="1"/>
  <c r="J27" i="3"/>
  <c r="L34" i="2"/>
  <c r="D33" i="2"/>
  <c r="J19" i="2"/>
  <c r="G19" i="2"/>
  <c r="H19" i="2" s="1"/>
  <c r="I19" i="2" s="1"/>
  <c r="E20" i="2" s="1"/>
  <c r="F33" i="2" l="1"/>
  <c r="D38" i="3"/>
  <c r="F38" i="3" s="1"/>
  <c r="L39" i="3"/>
  <c r="G28" i="3"/>
  <c r="H28" i="3" s="1"/>
  <c r="I28" i="3" s="1"/>
  <c r="E29" i="3" s="1"/>
  <c r="J28" i="3"/>
  <c r="L35" i="2"/>
  <c r="D34" i="2"/>
  <c r="G20" i="2"/>
  <c r="H20" i="2" s="1"/>
  <c r="I20" i="2" s="1"/>
  <c r="E21" i="2" s="1"/>
  <c r="J20" i="2"/>
  <c r="F34" i="2" l="1"/>
  <c r="L40" i="3"/>
  <c r="D39" i="3"/>
  <c r="F39" i="3" s="1"/>
  <c r="J29" i="3"/>
  <c r="G29" i="3"/>
  <c r="H29" i="3" s="1"/>
  <c r="I29" i="3" s="1"/>
  <c r="E30" i="3" s="1"/>
  <c r="L36" i="2"/>
  <c r="D35" i="2"/>
  <c r="J21" i="2"/>
  <c r="G21" i="2"/>
  <c r="H21" i="2" s="1"/>
  <c r="I21" i="2" s="1"/>
  <c r="E22" i="2" s="1"/>
  <c r="F35" i="2" l="1"/>
  <c r="D40" i="3"/>
  <c r="F40" i="3" s="1"/>
  <c r="L41" i="3"/>
  <c r="G30" i="3"/>
  <c r="H30" i="3" s="1"/>
  <c r="I30" i="3" s="1"/>
  <c r="E31" i="3" s="1"/>
  <c r="J30" i="3"/>
  <c r="L37" i="2"/>
  <c r="D36" i="2"/>
  <c r="J22" i="2"/>
  <c r="G22" i="2"/>
  <c r="H22" i="2" s="1"/>
  <c r="I22" i="2" s="1"/>
  <c r="E23" i="2" s="1"/>
  <c r="F36" i="2" l="1"/>
  <c r="D41" i="3"/>
  <c r="F41" i="3" s="1"/>
  <c r="L42" i="3"/>
  <c r="G31" i="3"/>
  <c r="H31" i="3" s="1"/>
  <c r="I31" i="3" s="1"/>
  <c r="E32" i="3" s="1"/>
  <c r="J31" i="3"/>
  <c r="L38" i="2"/>
  <c r="D37" i="2"/>
  <c r="J23" i="2"/>
  <c r="G23" i="2"/>
  <c r="H23" i="2" s="1"/>
  <c r="I23" i="2" s="1"/>
  <c r="E24" i="2" s="1"/>
  <c r="F37" i="2" l="1"/>
  <c r="L43" i="3"/>
  <c r="D42" i="3"/>
  <c r="F42" i="3" s="1"/>
  <c r="J32" i="3"/>
  <c r="G32" i="3"/>
  <c r="H32" i="3" s="1"/>
  <c r="I32" i="3" s="1"/>
  <c r="E33" i="3" s="1"/>
  <c r="L39" i="2"/>
  <c r="D38" i="2"/>
  <c r="J24" i="2"/>
  <c r="G24" i="2"/>
  <c r="H24" i="2" s="1"/>
  <c r="I24" i="2" s="1"/>
  <c r="E25" i="2" s="1"/>
  <c r="F38" i="2" l="1"/>
  <c r="L44" i="3"/>
  <c r="D43" i="3"/>
  <c r="F43" i="3" s="1"/>
  <c r="G33" i="3"/>
  <c r="H33" i="3" s="1"/>
  <c r="I33" i="3" s="1"/>
  <c r="E34" i="3" s="1"/>
  <c r="J33" i="3"/>
  <c r="L40" i="2"/>
  <c r="D39" i="2"/>
  <c r="J25" i="2"/>
  <c r="G25" i="2"/>
  <c r="H25" i="2" s="1"/>
  <c r="I25" i="2" s="1"/>
  <c r="E26" i="2" s="1"/>
  <c r="F39" i="2" l="1"/>
  <c r="D44" i="3"/>
  <c r="F44" i="3" s="1"/>
  <c r="L45" i="3"/>
  <c r="G34" i="3"/>
  <c r="H34" i="3" s="1"/>
  <c r="I34" i="3" s="1"/>
  <c r="E35" i="3" s="1"/>
  <c r="J34" i="3"/>
  <c r="L41" i="2"/>
  <c r="D40" i="2"/>
  <c r="J26" i="2"/>
  <c r="G26" i="2"/>
  <c r="H26" i="2" s="1"/>
  <c r="I26" i="2" s="1"/>
  <c r="E27" i="2" s="1"/>
  <c r="F40" i="2" l="1"/>
  <c r="D45" i="3"/>
  <c r="F45" i="3" s="1"/>
  <c r="L46" i="3"/>
  <c r="J35" i="3"/>
  <c r="G35" i="3"/>
  <c r="H35" i="3" s="1"/>
  <c r="I35" i="3" s="1"/>
  <c r="E36" i="3" s="1"/>
  <c r="L42" i="2"/>
  <c r="D41" i="2"/>
  <c r="J27" i="2"/>
  <c r="G27" i="2"/>
  <c r="H27" i="2" s="1"/>
  <c r="I27" i="2" s="1"/>
  <c r="E28" i="2" s="1"/>
  <c r="F41" i="2" l="1"/>
  <c r="L47" i="3"/>
  <c r="D46" i="3"/>
  <c r="F46" i="3" s="1"/>
  <c r="J36" i="3"/>
  <c r="G36" i="3"/>
  <c r="H36" i="3" s="1"/>
  <c r="I36" i="3" s="1"/>
  <c r="E37" i="3" s="1"/>
  <c r="L43" i="2"/>
  <c r="D42" i="2"/>
  <c r="J28" i="2"/>
  <c r="G28" i="2"/>
  <c r="H28" i="2" s="1"/>
  <c r="I28" i="2" s="1"/>
  <c r="E29" i="2" s="1"/>
  <c r="F42" i="2" l="1"/>
  <c r="D47" i="3"/>
  <c r="F47" i="3" s="1"/>
  <c r="L48" i="3"/>
  <c r="J37" i="3"/>
  <c r="G37" i="3"/>
  <c r="H37" i="3" s="1"/>
  <c r="I37" i="3" s="1"/>
  <c r="E38" i="3" s="1"/>
  <c r="L44" i="2"/>
  <c r="D43" i="2"/>
  <c r="J29" i="2"/>
  <c r="G29" i="2"/>
  <c r="H29" i="2" s="1"/>
  <c r="I29" i="2" s="1"/>
  <c r="E30" i="2" s="1"/>
  <c r="F43" i="2" l="1"/>
  <c r="L49" i="3"/>
  <c r="D48" i="3"/>
  <c r="F48" i="3" s="1"/>
  <c r="G38" i="3"/>
  <c r="H38" i="3" s="1"/>
  <c r="I38" i="3" s="1"/>
  <c r="E39" i="3" s="1"/>
  <c r="J38" i="3"/>
  <c r="L45" i="2"/>
  <c r="D44" i="2"/>
  <c r="J30" i="2"/>
  <c r="G30" i="2"/>
  <c r="H30" i="2" s="1"/>
  <c r="I30" i="2" s="1"/>
  <c r="E31" i="2" s="1"/>
  <c r="F44" i="2" l="1"/>
  <c r="D49" i="3"/>
  <c r="F49" i="3" s="1"/>
  <c r="L50" i="3"/>
  <c r="J39" i="3"/>
  <c r="G39" i="3"/>
  <c r="H39" i="3" s="1"/>
  <c r="I39" i="3" s="1"/>
  <c r="E40" i="3" s="1"/>
  <c r="L46" i="2"/>
  <c r="D45" i="2"/>
  <c r="J31" i="2"/>
  <c r="G31" i="2"/>
  <c r="H31" i="2" s="1"/>
  <c r="I31" i="2" s="1"/>
  <c r="E32" i="2" s="1"/>
  <c r="F45" i="2" l="1"/>
  <c r="L51" i="3"/>
  <c r="D50" i="3"/>
  <c r="F50" i="3" s="1"/>
  <c r="J40" i="3"/>
  <c r="G40" i="3"/>
  <c r="H40" i="3" s="1"/>
  <c r="I40" i="3" s="1"/>
  <c r="E41" i="3" s="1"/>
  <c r="L47" i="2"/>
  <c r="D46" i="2"/>
  <c r="J32" i="2"/>
  <c r="G32" i="2"/>
  <c r="H32" i="2" s="1"/>
  <c r="I32" i="2" s="1"/>
  <c r="E33" i="2" s="1"/>
  <c r="F46" i="2" l="1"/>
  <c r="D51" i="3"/>
  <c r="F51" i="3" s="1"/>
  <c r="L52" i="3"/>
  <c r="J41" i="3"/>
  <c r="G41" i="3"/>
  <c r="H41" i="3" s="1"/>
  <c r="I41" i="3" s="1"/>
  <c r="E42" i="3" s="1"/>
  <c r="L48" i="2"/>
  <c r="D47" i="2"/>
  <c r="J33" i="2"/>
  <c r="G33" i="2"/>
  <c r="H33" i="2" s="1"/>
  <c r="I33" i="2" s="1"/>
  <c r="E34" i="2" s="1"/>
  <c r="F47" i="2" l="1"/>
  <c r="D52" i="3"/>
  <c r="F52" i="3" s="1"/>
  <c r="L53" i="3"/>
  <c r="G42" i="3"/>
  <c r="H42" i="3" s="1"/>
  <c r="I42" i="3" s="1"/>
  <c r="E43" i="3" s="1"/>
  <c r="J42" i="3"/>
  <c r="L49" i="2"/>
  <c r="D48" i="2"/>
  <c r="J34" i="2"/>
  <c r="G34" i="2"/>
  <c r="H34" i="2" s="1"/>
  <c r="I34" i="2" s="1"/>
  <c r="E35" i="2" s="1"/>
  <c r="F48" i="2" l="1"/>
  <c r="D53" i="3"/>
  <c r="F53" i="3" s="1"/>
  <c r="L54" i="3"/>
  <c r="J43" i="3"/>
  <c r="G43" i="3"/>
  <c r="H43" i="3" s="1"/>
  <c r="I43" i="3" s="1"/>
  <c r="E44" i="3" s="1"/>
  <c r="L50" i="2"/>
  <c r="D49" i="2"/>
  <c r="J35" i="2"/>
  <c r="G35" i="2"/>
  <c r="H35" i="2" s="1"/>
  <c r="I35" i="2" s="1"/>
  <c r="E36" i="2" s="1"/>
  <c r="F49" i="2" l="1"/>
  <c r="L55" i="3"/>
  <c r="D54" i="3"/>
  <c r="F54" i="3" s="1"/>
  <c r="J44" i="3"/>
  <c r="G44" i="3"/>
  <c r="H44" i="3" s="1"/>
  <c r="I44" i="3" s="1"/>
  <c r="E45" i="3" s="1"/>
  <c r="L51" i="2"/>
  <c r="D50" i="2"/>
  <c r="J36" i="2"/>
  <c r="G36" i="2"/>
  <c r="H36" i="2" s="1"/>
  <c r="I36" i="2" s="1"/>
  <c r="E37" i="2" s="1"/>
  <c r="F50" i="2" l="1"/>
  <c r="L56" i="3"/>
  <c r="D55" i="3"/>
  <c r="F55" i="3" s="1"/>
  <c r="J45" i="3"/>
  <c r="G45" i="3"/>
  <c r="H45" i="3" s="1"/>
  <c r="I45" i="3" s="1"/>
  <c r="E46" i="3" s="1"/>
  <c r="L52" i="2"/>
  <c r="D51" i="2"/>
  <c r="J37" i="2"/>
  <c r="G37" i="2"/>
  <c r="H37" i="2" s="1"/>
  <c r="I37" i="2" s="1"/>
  <c r="E38" i="2" s="1"/>
  <c r="F51" i="2" l="1"/>
  <c r="D56" i="3"/>
  <c r="F56" i="3" s="1"/>
  <c r="L57" i="3"/>
  <c r="G46" i="3"/>
  <c r="H46" i="3" s="1"/>
  <c r="I46" i="3" s="1"/>
  <c r="E47" i="3" s="1"/>
  <c r="J46" i="3"/>
  <c r="L53" i="2"/>
  <c r="D52" i="2"/>
  <c r="J38" i="2"/>
  <c r="G38" i="2"/>
  <c r="H38" i="2" s="1"/>
  <c r="I38" i="2" s="1"/>
  <c r="E39" i="2" s="1"/>
  <c r="F52" i="2" l="1"/>
  <c r="D57" i="3"/>
  <c r="F57" i="3" s="1"/>
  <c r="L58" i="3"/>
  <c r="J47" i="3"/>
  <c r="G47" i="3"/>
  <c r="H47" i="3" s="1"/>
  <c r="I47" i="3" s="1"/>
  <c r="E48" i="3" s="1"/>
  <c r="L54" i="2"/>
  <c r="D53" i="2"/>
  <c r="J39" i="2"/>
  <c r="G39" i="2"/>
  <c r="H39" i="2" s="1"/>
  <c r="I39" i="2" s="1"/>
  <c r="E40" i="2" s="1"/>
  <c r="F53" i="2" l="1"/>
  <c r="L59" i="3"/>
  <c r="D58" i="3"/>
  <c r="F58" i="3" s="1"/>
  <c r="G48" i="3"/>
  <c r="H48" i="3" s="1"/>
  <c r="I48" i="3" s="1"/>
  <c r="E49" i="3" s="1"/>
  <c r="J48" i="3"/>
  <c r="L55" i="2"/>
  <c r="D54" i="2"/>
  <c r="J40" i="2"/>
  <c r="G40" i="2"/>
  <c r="H40" i="2" s="1"/>
  <c r="I40" i="2" s="1"/>
  <c r="E41" i="2" s="1"/>
  <c r="F54" i="2" l="1"/>
  <c r="L60" i="3"/>
  <c r="D59" i="3"/>
  <c r="F59" i="3" s="1"/>
  <c r="J49" i="3"/>
  <c r="G49" i="3"/>
  <c r="H49" i="3" s="1"/>
  <c r="I49" i="3" s="1"/>
  <c r="E50" i="3" s="1"/>
  <c r="L56" i="2"/>
  <c r="D55" i="2"/>
  <c r="J41" i="2"/>
  <c r="G41" i="2"/>
  <c r="H41" i="2" s="1"/>
  <c r="I41" i="2" s="1"/>
  <c r="E42" i="2" s="1"/>
  <c r="F55" i="2" l="1"/>
  <c r="D60" i="3"/>
  <c r="F60" i="3" s="1"/>
  <c r="L61" i="3"/>
  <c r="G50" i="3"/>
  <c r="H50" i="3" s="1"/>
  <c r="I50" i="3" s="1"/>
  <c r="E51" i="3" s="1"/>
  <c r="J50" i="3"/>
  <c r="L57" i="2"/>
  <c r="D56" i="2"/>
  <c r="J42" i="2"/>
  <c r="G42" i="2"/>
  <c r="H42" i="2" s="1"/>
  <c r="I42" i="2" s="1"/>
  <c r="E43" i="2" s="1"/>
  <c r="F56" i="2" l="1"/>
  <c r="D61" i="3"/>
  <c r="F61" i="3" s="1"/>
  <c r="L62" i="3"/>
  <c r="J51" i="3"/>
  <c r="G51" i="3"/>
  <c r="H51" i="3" s="1"/>
  <c r="I51" i="3" s="1"/>
  <c r="E52" i="3" s="1"/>
  <c r="L58" i="2"/>
  <c r="D57" i="2"/>
  <c r="J43" i="2"/>
  <c r="G43" i="2"/>
  <c r="H43" i="2" s="1"/>
  <c r="I43" i="2" s="1"/>
  <c r="E44" i="2" s="1"/>
  <c r="F57" i="2" l="1"/>
  <c r="L63" i="3"/>
  <c r="D62" i="3"/>
  <c r="F62" i="3" s="1"/>
  <c r="G52" i="3"/>
  <c r="H52" i="3" s="1"/>
  <c r="I52" i="3" s="1"/>
  <c r="E53" i="3" s="1"/>
  <c r="J52" i="3"/>
  <c r="L59" i="2"/>
  <c r="D58" i="2"/>
  <c r="G44" i="2"/>
  <c r="H44" i="2" s="1"/>
  <c r="I44" i="2" s="1"/>
  <c r="E45" i="2" s="1"/>
  <c r="J44" i="2"/>
  <c r="F58" i="2" l="1"/>
  <c r="L64" i="3"/>
  <c r="D63" i="3"/>
  <c r="F63" i="3" s="1"/>
  <c r="J53" i="3"/>
  <c r="G53" i="3"/>
  <c r="H53" i="3" s="1"/>
  <c r="I53" i="3" s="1"/>
  <c r="E54" i="3" s="1"/>
  <c r="L60" i="2"/>
  <c r="D59" i="2"/>
  <c r="J45" i="2"/>
  <c r="G45" i="2"/>
  <c r="H45" i="2" s="1"/>
  <c r="I45" i="2" s="1"/>
  <c r="E46" i="2" s="1"/>
  <c r="F59" i="2" l="1"/>
  <c r="D64" i="3"/>
  <c r="F64" i="3" s="1"/>
  <c r="L65" i="3"/>
  <c r="G54" i="3"/>
  <c r="H54" i="3" s="1"/>
  <c r="I54" i="3" s="1"/>
  <c r="E55" i="3" s="1"/>
  <c r="J54" i="3"/>
  <c r="L61" i="2"/>
  <c r="D60" i="2"/>
  <c r="J46" i="2"/>
  <c r="G46" i="2"/>
  <c r="H46" i="2" s="1"/>
  <c r="I46" i="2" s="1"/>
  <c r="E47" i="2" s="1"/>
  <c r="F60" i="2" l="1"/>
  <c r="D65" i="3"/>
  <c r="F65" i="3" s="1"/>
  <c r="L66" i="3"/>
  <c r="J55" i="3"/>
  <c r="G55" i="3"/>
  <c r="H55" i="3" s="1"/>
  <c r="I55" i="3" s="1"/>
  <c r="E56" i="3" s="1"/>
  <c r="L62" i="2"/>
  <c r="D61" i="2"/>
  <c r="J47" i="2"/>
  <c r="G47" i="2"/>
  <c r="H47" i="2" s="1"/>
  <c r="I47" i="2" s="1"/>
  <c r="E48" i="2" s="1"/>
  <c r="F61" i="2" l="1"/>
  <c r="L67" i="3"/>
  <c r="D66" i="3"/>
  <c r="F66" i="3" s="1"/>
  <c r="G56" i="3"/>
  <c r="H56" i="3" s="1"/>
  <c r="I56" i="3" s="1"/>
  <c r="E57" i="3" s="1"/>
  <c r="J56" i="3"/>
  <c r="L63" i="2"/>
  <c r="D62" i="2"/>
  <c r="J48" i="2"/>
  <c r="G48" i="2"/>
  <c r="H48" i="2" s="1"/>
  <c r="I48" i="2" s="1"/>
  <c r="E49" i="2" s="1"/>
  <c r="F62" i="2" l="1"/>
  <c r="L68" i="3"/>
  <c r="D67" i="3"/>
  <c r="F67" i="3" s="1"/>
  <c r="J57" i="3"/>
  <c r="G57" i="3"/>
  <c r="H57" i="3" s="1"/>
  <c r="I57" i="3" s="1"/>
  <c r="E58" i="3" s="1"/>
  <c r="L64" i="2"/>
  <c r="D63" i="2"/>
  <c r="J49" i="2"/>
  <c r="G49" i="2"/>
  <c r="H49" i="2" s="1"/>
  <c r="I49" i="2" s="1"/>
  <c r="E50" i="2" s="1"/>
  <c r="F63" i="2" l="1"/>
  <c r="L69" i="3"/>
  <c r="D68" i="3"/>
  <c r="F68" i="3" s="1"/>
  <c r="G58" i="3"/>
  <c r="H58" i="3" s="1"/>
  <c r="I58" i="3" s="1"/>
  <c r="E59" i="3" s="1"/>
  <c r="J58" i="3"/>
  <c r="L65" i="2"/>
  <c r="D64" i="2"/>
  <c r="J50" i="2"/>
  <c r="G50" i="2"/>
  <c r="H50" i="2" s="1"/>
  <c r="I50" i="2" s="1"/>
  <c r="E51" i="2" s="1"/>
  <c r="F64" i="2" l="1"/>
  <c r="D69" i="3"/>
  <c r="F69" i="3" s="1"/>
  <c r="L70" i="3"/>
  <c r="J59" i="3"/>
  <c r="G59" i="3"/>
  <c r="H59" i="3" s="1"/>
  <c r="I59" i="3" s="1"/>
  <c r="E60" i="3" s="1"/>
  <c r="L66" i="2"/>
  <c r="D65" i="2"/>
  <c r="J51" i="2"/>
  <c r="G51" i="2"/>
  <c r="H51" i="2" s="1"/>
  <c r="I51" i="2" s="1"/>
  <c r="E52" i="2" s="1"/>
  <c r="F65" i="2" l="1"/>
  <c r="L71" i="3"/>
  <c r="D70" i="3"/>
  <c r="F70" i="3" s="1"/>
  <c r="G60" i="3"/>
  <c r="H60" i="3" s="1"/>
  <c r="I60" i="3" s="1"/>
  <c r="E61" i="3" s="1"/>
  <c r="J60" i="3"/>
  <c r="L67" i="2"/>
  <c r="D66" i="2"/>
  <c r="J52" i="2"/>
  <c r="G52" i="2"/>
  <c r="H52" i="2" s="1"/>
  <c r="I52" i="2" s="1"/>
  <c r="E53" i="2" s="1"/>
  <c r="F66" i="2" l="1"/>
  <c r="L72" i="3"/>
  <c r="D71" i="3"/>
  <c r="F71" i="3" s="1"/>
  <c r="J61" i="3"/>
  <c r="G61" i="3"/>
  <c r="H61" i="3" s="1"/>
  <c r="I61" i="3" s="1"/>
  <c r="E62" i="3" s="1"/>
  <c r="L68" i="2"/>
  <c r="D67" i="2"/>
  <c r="J53" i="2"/>
  <c r="G53" i="2"/>
  <c r="H53" i="2" s="1"/>
  <c r="I53" i="2" s="1"/>
  <c r="E54" i="2" s="1"/>
  <c r="F67" i="2" l="1"/>
  <c r="D72" i="3"/>
  <c r="F72" i="3" s="1"/>
  <c r="L73" i="3"/>
  <c r="G62" i="3"/>
  <c r="H62" i="3" s="1"/>
  <c r="I62" i="3" s="1"/>
  <c r="E63" i="3" s="1"/>
  <c r="J62" i="3"/>
  <c r="L69" i="2"/>
  <c r="D68" i="2"/>
  <c r="J54" i="2"/>
  <c r="G54" i="2"/>
  <c r="H54" i="2" s="1"/>
  <c r="I54" i="2" s="1"/>
  <c r="E55" i="2" s="1"/>
  <c r="F68" i="2" l="1"/>
  <c r="D73" i="3"/>
  <c r="F73" i="3" s="1"/>
  <c r="L74" i="3"/>
  <c r="J63" i="3"/>
  <c r="G63" i="3"/>
  <c r="H63" i="3" s="1"/>
  <c r="I63" i="3" s="1"/>
  <c r="E64" i="3" s="1"/>
  <c r="L70" i="2"/>
  <c r="D69" i="2"/>
  <c r="J55" i="2"/>
  <c r="G55" i="2"/>
  <c r="H55" i="2" s="1"/>
  <c r="I55" i="2" s="1"/>
  <c r="E56" i="2" s="1"/>
  <c r="F69" i="2" l="1"/>
  <c r="L75" i="3"/>
  <c r="D74" i="3"/>
  <c r="F74" i="3" s="1"/>
  <c r="G64" i="3"/>
  <c r="H64" i="3" s="1"/>
  <c r="I64" i="3" s="1"/>
  <c r="E65" i="3" s="1"/>
  <c r="J64" i="3"/>
  <c r="L71" i="2"/>
  <c r="D70" i="2"/>
  <c r="J56" i="2"/>
  <c r="G56" i="2"/>
  <c r="H56" i="2" s="1"/>
  <c r="I56" i="2" s="1"/>
  <c r="E57" i="2" s="1"/>
  <c r="F70" i="2" l="1"/>
  <c r="D75" i="3"/>
  <c r="F75" i="3" s="1"/>
  <c r="L76" i="3"/>
  <c r="J65" i="3"/>
  <c r="G65" i="3"/>
  <c r="H65" i="3" s="1"/>
  <c r="I65" i="3" s="1"/>
  <c r="E66" i="3" s="1"/>
  <c r="L72" i="2"/>
  <c r="D72" i="2" s="1"/>
  <c r="D71" i="2"/>
  <c r="J57" i="2"/>
  <c r="G57" i="2"/>
  <c r="H57" i="2" s="1"/>
  <c r="I57" i="2" s="1"/>
  <c r="E58" i="2" s="1"/>
  <c r="F71" i="2" l="1"/>
  <c r="F72" i="2" s="1"/>
  <c r="D76" i="3"/>
  <c r="F76" i="3" s="1"/>
  <c r="L77" i="3"/>
  <c r="D77" i="3" s="1"/>
  <c r="G66" i="3"/>
  <c r="H66" i="3" s="1"/>
  <c r="I66" i="3" s="1"/>
  <c r="E67" i="3" s="1"/>
  <c r="J66" i="3"/>
  <c r="J58" i="2"/>
  <c r="G58" i="2"/>
  <c r="H58" i="2" s="1"/>
  <c r="I58" i="2" s="1"/>
  <c r="E59" i="2" s="1"/>
  <c r="F77" i="3" l="1"/>
  <c r="J67" i="3"/>
  <c r="G67" i="3"/>
  <c r="H67" i="3" s="1"/>
  <c r="I67" i="3" s="1"/>
  <c r="E68" i="3" s="1"/>
  <c r="G59" i="2"/>
  <c r="H59" i="2" s="1"/>
  <c r="I59" i="2" s="1"/>
  <c r="E60" i="2" s="1"/>
  <c r="J59" i="2"/>
  <c r="G68" i="3" l="1"/>
  <c r="H68" i="3" s="1"/>
  <c r="I68" i="3" s="1"/>
  <c r="E69" i="3" s="1"/>
  <c r="J68" i="3"/>
  <c r="J60" i="2"/>
  <c r="G60" i="2"/>
  <c r="H60" i="2" s="1"/>
  <c r="I60" i="2" s="1"/>
  <c r="E61" i="2" s="1"/>
  <c r="J69" i="3" l="1"/>
  <c r="G69" i="3"/>
  <c r="H69" i="3" s="1"/>
  <c r="I69" i="3" s="1"/>
  <c r="E70" i="3" s="1"/>
  <c r="J61" i="2"/>
  <c r="G61" i="2"/>
  <c r="H61" i="2" s="1"/>
  <c r="I61" i="2" s="1"/>
  <c r="E62" i="2" s="1"/>
  <c r="G70" i="3" l="1"/>
  <c r="H70" i="3" s="1"/>
  <c r="I70" i="3" s="1"/>
  <c r="E71" i="3" s="1"/>
  <c r="J70" i="3"/>
  <c r="G62" i="2"/>
  <c r="H62" i="2" s="1"/>
  <c r="I62" i="2" s="1"/>
  <c r="E63" i="2" s="1"/>
  <c r="J62" i="2"/>
  <c r="J71" i="3" l="1"/>
  <c r="G71" i="3"/>
  <c r="H71" i="3" s="1"/>
  <c r="I71" i="3" s="1"/>
  <c r="E72" i="3" s="1"/>
  <c r="G63" i="2"/>
  <c r="H63" i="2" s="1"/>
  <c r="I63" i="2" s="1"/>
  <c r="E64" i="2" s="1"/>
  <c r="J63" i="2"/>
  <c r="G72" i="3" l="1"/>
  <c r="H72" i="3" s="1"/>
  <c r="I72" i="3" s="1"/>
  <c r="E73" i="3" s="1"/>
  <c r="J72" i="3"/>
  <c r="G64" i="2"/>
  <c r="J64" i="2"/>
  <c r="J73" i="3" l="1"/>
  <c r="G73" i="3"/>
  <c r="H73" i="3" s="1"/>
  <c r="I73" i="3" s="1"/>
  <c r="E74" i="3" s="1"/>
  <c r="H64" i="2"/>
  <c r="G74" i="3" l="1"/>
  <c r="H74" i="3" s="1"/>
  <c r="I74" i="3" s="1"/>
  <c r="E75" i="3" s="1"/>
  <c r="J74" i="3"/>
  <c r="I64" i="2"/>
  <c r="E65" i="2" s="1"/>
  <c r="J75" i="3" l="1"/>
  <c r="G75" i="3"/>
  <c r="H75" i="3" s="1"/>
  <c r="I75" i="3" s="1"/>
  <c r="E76" i="3" s="1"/>
  <c r="J65" i="2"/>
  <c r="G65" i="2"/>
  <c r="G76" i="3" l="1"/>
  <c r="H76" i="3" s="1"/>
  <c r="I76" i="3" s="1"/>
  <c r="E77" i="3" s="1"/>
  <c r="J76" i="3"/>
  <c r="H65" i="2"/>
  <c r="J77" i="3" l="1"/>
  <c r="J16" i="3" s="1"/>
  <c r="E26" i="1" s="1"/>
  <c r="G77" i="3"/>
  <c r="I65" i="2"/>
  <c r="E66" i="2" s="1"/>
  <c r="G16" i="3" l="1"/>
  <c r="E25" i="1" s="1"/>
  <c r="H77" i="3"/>
  <c r="J66" i="2"/>
  <c r="G66" i="2"/>
  <c r="H16" i="3" l="1"/>
  <c r="I77" i="3"/>
  <c r="H66" i="2"/>
  <c r="I66" i="2" l="1"/>
  <c r="E67" i="2" s="1"/>
  <c r="J67" i="2" l="1"/>
  <c r="G67" i="2"/>
  <c r="H67" i="2" l="1"/>
  <c r="I67" i="2" l="1"/>
  <c r="E68" i="2" s="1"/>
  <c r="J68" i="2" l="1"/>
  <c r="G68" i="2"/>
  <c r="H68" i="2" l="1"/>
  <c r="I68" i="2" l="1"/>
  <c r="E69" i="2" s="1"/>
  <c r="J69" i="2" l="1"/>
  <c r="G69" i="2"/>
  <c r="H69" i="2" s="1"/>
  <c r="I69" i="2" s="1"/>
  <c r="E70" i="2" s="1"/>
  <c r="J70" i="2" l="1"/>
  <c r="G70" i="2"/>
  <c r="H70" i="2" s="1"/>
  <c r="I70" i="2" s="1"/>
  <c r="E71" i="2" s="1"/>
  <c r="G71" i="2" l="1"/>
  <c r="H71" i="2" s="1"/>
  <c r="I71" i="2" s="1"/>
  <c r="E72" i="2" s="1"/>
  <c r="J71" i="2"/>
  <c r="J72" i="2" l="1"/>
  <c r="J11" i="2" s="1"/>
  <c r="E19" i="1" s="1"/>
  <c r="G72" i="2"/>
  <c r="H72" i="2" l="1"/>
  <c r="G11" i="2"/>
  <c r="E18" i="1" s="1"/>
  <c r="H11" i="2" l="1"/>
  <c r="I72" i="2"/>
</calcChain>
</file>

<file path=xl/comments1.xml><?xml version="1.0" encoding="utf-8"?>
<comments xmlns="http://schemas.openxmlformats.org/spreadsheetml/2006/main">
  <authors>
    <author>Eduard O. Yakubov</author>
  </authors>
  <commentList>
    <comment ref="D11" authorId="0" shapeId="0">
      <text>
        <r>
          <rPr>
            <b/>
            <sz val="9"/>
            <color indexed="81"/>
            <rFont val="Tahoma"/>
            <family val="2"/>
            <charset val="204"/>
          </rPr>
          <t>Eduard O. Yakubov:</t>
        </r>
        <r>
          <rPr>
            <sz val="9"/>
            <color indexed="81"/>
            <rFont val="Tahoma"/>
            <family val="2"/>
            <charset val="204"/>
          </rPr>
          <t xml:space="preserve">
Максимальный срок: 5 лет.</t>
        </r>
      </text>
    </comment>
  </commentList>
</comments>
</file>

<file path=xl/sharedStrings.xml><?xml version="1.0" encoding="utf-8"?>
<sst xmlns="http://schemas.openxmlformats.org/spreadsheetml/2006/main" count="46" uniqueCount="33">
  <si>
    <t>Площадь по которой начисляется взнос на капремонт, кв.м.</t>
  </si>
  <si>
    <t>Текущий остаток средств на специальном счете, руб.</t>
  </si>
  <si>
    <t>Размер средств, необходимых для финансирования капремонта, руб.</t>
  </si>
  <si>
    <t>Срок кредита, лет</t>
  </si>
  <si>
    <t>Ежемесячный платеж по кредиту</t>
  </si>
  <si>
    <t>Проценты по кредиту</t>
  </si>
  <si>
    <t>Основной долг</t>
  </si>
  <si>
    <t>Начальный баланс</t>
  </si>
  <si>
    <t>Остаток ссудной задолженности</t>
  </si>
  <si>
    <t>Ежемесячные поступления на спец. счет</t>
  </si>
  <si>
    <t>Дисконт</t>
  </si>
  <si>
    <t>Ежемесячные поступления на спец. счет а учетом дисконта</t>
  </si>
  <si>
    <t>Максимальная сумма кредит</t>
  </si>
  <si>
    <t>Ключевая ставка ЦБ РФ</t>
  </si>
  <si>
    <t xml:space="preserve">Сумма к возмещению </t>
  </si>
  <si>
    <t>Вводная информация</t>
  </si>
  <si>
    <t>Максимальный размер кредита, руб.</t>
  </si>
  <si>
    <t>Всего ==&gt;</t>
  </si>
  <si>
    <t>Сумма процентов по кредиту (за весь период кредита)</t>
  </si>
  <si>
    <t>Сумма к возмещению (за весь период кредита)</t>
  </si>
  <si>
    <t>Необходимая сумма кредита</t>
  </si>
  <si>
    <t>Потребность в кредите, руб.</t>
  </si>
  <si>
    <t>Eжемесячный размер взноса на капремонт, руб./кв.м.</t>
  </si>
  <si>
    <t>Уровень собираемости взносов на капремонт, %</t>
  </si>
  <si>
    <t>Необходимые ежемесячные поступления на спец. счет</t>
  </si>
  <si>
    <t>Необходимые ежемесячные поступления на спец. счет с учетом дисконта</t>
  </si>
  <si>
    <t>Необходимые ежемесячные поступления на спец. счет с учетом дисконта и уровня собираемости взносов</t>
  </si>
  <si>
    <t>С кв. м.</t>
  </si>
  <si>
    <t>Необходимый размер кредита, руб.</t>
  </si>
  <si>
    <t>Необходимый ежемесячный размер взноса на капремонт, руб./кв.м.</t>
  </si>
  <si>
    <t>Расчёты*</t>
  </si>
  <si>
    <t>Годовая процентная ставка по кредиту, %</t>
  </si>
  <si>
    <t>*Все расчеты являются приблизительными и приведены в целях информирования.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</si>
</sst>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Font="1"/>
    <xf numFmtId="164" fontId="0" fillId="0" borderId="0" xfId="1" applyNumberFormat="1" applyFont="1"/>
    <xf numFmtId="0" fontId="0" fillId="0" borderId="0" xfId="0" applyAlignment="1">
      <alignment wrapText="1"/>
    </xf>
    <xf numFmtId="43" fontId="0" fillId="0" borderId="0" xfId="0" applyNumberFormat="1" applyAlignment="1">
      <alignment wrapText="1"/>
    </xf>
    <xf numFmtId="164" fontId="0" fillId="0" borderId="0" xfId="1" applyNumberFormat="1" applyFont="1" applyAlignment="1">
      <alignment wrapText="1"/>
    </xf>
    <xf numFmtId="164" fontId="0" fillId="0" borderId="0" xfId="0" applyNumberFormat="1" applyAlignment="1">
      <alignment wrapText="1"/>
    </xf>
    <xf numFmtId="164" fontId="0" fillId="0" borderId="0" xfId="0" applyNumberFormat="1"/>
    <xf numFmtId="0" fontId="0" fillId="0" borderId="1" xfId="0" applyBorder="1" applyAlignment="1">
      <alignment horizontal="center" wrapText="1"/>
    </xf>
    <xf numFmtId="0" fontId="0" fillId="2" borderId="0" xfId="0" applyFill="1"/>
    <xf numFmtId="10" fontId="3" fillId="0" borderId="0" xfId="2" applyNumberFormat="1" applyFont="1" applyAlignment="1">
      <alignment wrapText="1"/>
    </xf>
    <xf numFmtId="164" fontId="2" fillId="0" borderId="0" xfId="1" applyNumberFormat="1" applyFont="1"/>
    <xf numFmtId="0" fontId="0" fillId="0" borderId="0" xfId="0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horizontal="center" wrapText="1"/>
    </xf>
    <xf numFmtId="164" fontId="0" fillId="0" borderId="3" xfId="0" applyNumberFormat="1" applyBorder="1" applyAlignment="1">
      <alignment horizontal="center" wrapText="1"/>
    </xf>
    <xf numFmtId="164" fontId="0" fillId="0" borderId="4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wrapText="1"/>
    </xf>
    <xf numFmtId="0" fontId="4" fillId="0" borderId="1" xfId="0" applyFont="1" applyBorder="1"/>
    <xf numFmtId="164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0" fontId="2" fillId="0" borderId="0" xfId="2" applyNumberFormat="1" applyFont="1" applyAlignment="1">
      <alignment wrapText="1"/>
    </xf>
    <xf numFmtId="43" fontId="2" fillId="0" borderId="0" xfId="0" applyNumberFormat="1" applyFont="1" applyAlignment="1">
      <alignment wrapText="1"/>
    </xf>
    <xf numFmtId="0" fontId="2" fillId="0" borderId="0" xfId="0" applyFont="1"/>
    <xf numFmtId="0" fontId="2" fillId="0" borderId="2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0" xfId="0" applyFont="1" applyBorder="1"/>
    <xf numFmtId="0" fontId="0" fillId="0" borderId="9" xfId="0" applyBorder="1"/>
    <xf numFmtId="164" fontId="3" fillId="0" borderId="0" xfId="1" applyNumberFormat="1" applyFont="1" applyBorder="1"/>
    <xf numFmtId="0" fontId="0" fillId="0" borderId="9" xfId="0" applyFont="1" applyBorder="1"/>
    <xf numFmtId="43" fontId="3" fillId="0" borderId="0" xfId="1" applyFont="1" applyBorder="1"/>
    <xf numFmtId="9" fontId="3" fillId="0" borderId="0" xfId="2" applyFont="1" applyBorder="1"/>
    <xf numFmtId="164" fontId="2" fillId="0" borderId="0" xfId="1" applyNumberFormat="1" applyFont="1" applyBorder="1"/>
    <xf numFmtId="43" fontId="3" fillId="0" borderId="0" xfId="0" applyNumberFormat="1" applyFont="1" applyBorder="1"/>
    <xf numFmtId="10" fontId="3" fillId="0" borderId="0" xfId="2" applyNumberFormat="1" applyFont="1" applyBorder="1"/>
    <xf numFmtId="164" fontId="0" fillId="0" borderId="0" xfId="1" applyNumberFormat="1" applyFont="1" applyBorder="1"/>
    <xf numFmtId="0" fontId="0" fillId="0" borderId="10" xfId="0" applyFont="1" applyBorder="1"/>
    <xf numFmtId="0" fontId="0" fillId="0" borderId="1" xfId="0" applyFont="1" applyBorder="1"/>
    <xf numFmtId="0" fontId="0" fillId="0" borderId="11" xfId="0" applyFont="1" applyBorder="1"/>
    <xf numFmtId="0" fontId="2" fillId="0" borderId="0" xfId="0" applyFont="1" applyBorder="1"/>
    <xf numFmtId="43" fontId="2" fillId="0" borderId="0" xfId="1" applyFont="1" applyBorder="1"/>
    <xf numFmtId="43" fontId="2" fillId="0" borderId="0" xfId="1" applyNumberFormat="1" applyFont="1" applyAlignment="1">
      <alignment wrapText="1"/>
    </xf>
    <xf numFmtId="0" fontId="0" fillId="0" borderId="0" xfId="0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5" dropStyle="combo" dx="20" fmlaLink="$E$11" fmlaRange="$D$1048564:$D$1048568" sel="5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10</xdr:row>
          <xdr:rowOff>45720</xdr:rowOff>
        </xdr:from>
        <xdr:to>
          <xdr:col>4</xdr:col>
          <xdr:colOff>830580</xdr:colOff>
          <xdr:row>11</xdr:row>
          <xdr:rowOff>60960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C2:K1048568"/>
  <sheetViews>
    <sheetView showGridLines="0" tabSelected="1" zoomScaleNormal="100" workbookViewId="0">
      <selection activeCell="K6" sqref="K6"/>
    </sheetView>
  </sheetViews>
  <sheetFormatPr defaultRowHeight="14.4" x14ac:dyDescent="0.3"/>
  <cols>
    <col min="1" max="3" width="1.77734375" style="1" customWidth="1"/>
    <col min="4" max="4" width="62.77734375" style="1" bestFit="1" customWidth="1"/>
    <col min="5" max="5" width="12.5546875" style="1" bestFit="1" customWidth="1"/>
    <col min="6" max="6" width="1.77734375" style="1" customWidth="1"/>
    <col min="7" max="8" width="8.88671875" style="1"/>
    <col min="9" max="9" width="10.109375" customWidth="1"/>
    <col min="10" max="10" width="10.21875" customWidth="1"/>
    <col min="11" max="11" width="13.21875" customWidth="1"/>
    <col min="12" max="16384" width="8.88671875" style="1"/>
  </cols>
  <sheetData>
    <row r="2" spans="3:6" x14ac:dyDescent="0.3">
      <c r="C2" s="27"/>
      <c r="D2" s="28"/>
      <c r="E2" s="28"/>
      <c r="F2" s="29"/>
    </row>
    <row r="3" spans="3:6" x14ac:dyDescent="0.3">
      <c r="C3" s="30"/>
      <c r="D3" s="19" t="s">
        <v>15</v>
      </c>
      <c r="E3" s="31"/>
      <c r="F3" s="32"/>
    </row>
    <row r="4" spans="3:6" ht="4.05" customHeight="1" x14ac:dyDescent="0.3">
      <c r="C4" s="30"/>
      <c r="D4" s="31"/>
      <c r="E4" s="31"/>
      <c r="F4" s="32"/>
    </row>
    <row r="5" spans="3:6" ht="19.95" customHeight="1" x14ac:dyDescent="0.3">
      <c r="C5" s="30"/>
      <c r="D5" s="31" t="s">
        <v>0</v>
      </c>
      <c r="E5" s="33">
        <v>10000</v>
      </c>
      <c r="F5" s="34"/>
    </row>
    <row r="6" spans="3:6" ht="19.95" customHeight="1" x14ac:dyDescent="0.3">
      <c r="C6" s="30"/>
      <c r="D6" s="31" t="s">
        <v>22</v>
      </c>
      <c r="E6" s="35">
        <v>7</v>
      </c>
      <c r="F6" s="34"/>
    </row>
    <row r="7" spans="3:6" ht="19.95" customHeight="1" x14ac:dyDescent="0.3">
      <c r="C7" s="30"/>
      <c r="D7" s="31" t="s">
        <v>23</v>
      </c>
      <c r="E7" s="36">
        <v>0.95</v>
      </c>
      <c r="F7" s="34"/>
    </row>
    <row r="8" spans="3:6" ht="19.95" customHeight="1" x14ac:dyDescent="0.3">
      <c r="C8" s="30"/>
      <c r="D8" s="31" t="s">
        <v>1</v>
      </c>
      <c r="E8" s="33">
        <v>1000000</v>
      </c>
      <c r="F8" s="34"/>
    </row>
    <row r="9" spans="3:6" ht="19.95" customHeight="1" x14ac:dyDescent="0.3">
      <c r="C9" s="30"/>
      <c r="D9" s="31" t="s">
        <v>2</v>
      </c>
      <c r="E9" s="33">
        <v>5000000</v>
      </c>
      <c r="F9" s="34"/>
    </row>
    <row r="10" spans="3:6" ht="19.95" customHeight="1" x14ac:dyDescent="0.3">
      <c r="C10" s="30"/>
      <c r="D10" s="31" t="s">
        <v>21</v>
      </c>
      <c r="E10" s="37">
        <f>E9-E8</f>
        <v>4000000</v>
      </c>
      <c r="F10" s="34"/>
    </row>
    <row r="11" spans="3:6" ht="19.95" customHeight="1" x14ac:dyDescent="0.3">
      <c r="C11" s="30"/>
      <c r="D11" s="31" t="s">
        <v>3</v>
      </c>
      <c r="E11" s="38">
        <v>5</v>
      </c>
      <c r="F11" s="34"/>
    </row>
    <row r="12" spans="3:6" ht="19.95" customHeight="1" x14ac:dyDescent="0.3">
      <c r="C12" s="30"/>
      <c r="D12" s="31" t="s">
        <v>31</v>
      </c>
      <c r="E12" s="39">
        <v>0.14000000000000001</v>
      </c>
      <c r="F12" s="34"/>
    </row>
    <row r="13" spans="3:6" ht="19.95" customHeight="1" x14ac:dyDescent="0.3">
      <c r="C13" s="30"/>
      <c r="D13" s="3" t="s">
        <v>13</v>
      </c>
      <c r="E13" s="10">
        <v>0.09</v>
      </c>
      <c r="F13" s="34"/>
    </row>
    <row r="14" spans="3:6" x14ac:dyDescent="0.3">
      <c r="C14" s="30"/>
      <c r="D14" s="31"/>
      <c r="E14" s="31"/>
      <c r="F14" s="34"/>
    </row>
    <row r="15" spans="3:6" x14ac:dyDescent="0.3">
      <c r="C15" s="30"/>
      <c r="D15" s="19" t="s">
        <v>30</v>
      </c>
      <c r="E15" s="31"/>
      <c r="F15" s="34"/>
    </row>
    <row r="16" spans="3:6" ht="4.05" customHeight="1" x14ac:dyDescent="0.3">
      <c r="C16" s="30"/>
      <c r="D16" s="31"/>
      <c r="E16" s="31"/>
      <c r="F16" s="34"/>
    </row>
    <row r="17" spans="3:6" ht="19.95" customHeight="1" x14ac:dyDescent="0.3">
      <c r="C17" s="30"/>
      <c r="D17" s="31" t="s">
        <v>16</v>
      </c>
      <c r="E17" s="40">
        <f>Engine!D5</f>
        <v>2286377.2762446417</v>
      </c>
      <c r="F17" s="34"/>
    </row>
    <row r="18" spans="3:6" ht="19.95" customHeight="1" x14ac:dyDescent="0.3">
      <c r="C18" s="30"/>
      <c r="D18" s="31" t="s">
        <v>18</v>
      </c>
      <c r="E18" s="40">
        <f>Engine!G11</f>
        <v>905622.72375536745</v>
      </c>
      <c r="F18" s="34"/>
    </row>
    <row r="19" spans="3:6" ht="19.95" customHeight="1" x14ac:dyDescent="0.3">
      <c r="C19" s="30"/>
      <c r="D19" s="31" t="s">
        <v>19</v>
      </c>
      <c r="E19" s="40">
        <f>Engine!J11</f>
        <v>582186.03669987898</v>
      </c>
      <c r="F19" s="34"/>
    </row>
    <row r="20" spans="3:6" ht="19.95" customHeight="1" x14ac:dyDescent="0.3">
      <c r="C20" s="30"/>
      <c r="D20" s="31"/>
      <c r="E20" s="31"/>
      <c r="F20" s="34"/>
    </row>
    <row r="21" spans="3:6" ht="19.95" customHeight="1" x14ac:dyDescent="0.3">
      <c r="C21" s="30"/>
      <c r="D21" s="19" t="s">
        <v>30</v>
      </c>
      <c r="E21" s="31"/>
      <c r="F21" s="34"/>
    </row>
    <row r="22" spans="3:6" ht="4.05" customHeight="1" x14ac:dyDescent="0.3">
      <c r="C22" s="30"/>
      <c r="D22" s="31"/>
      <c r="E22" s="31"/>
      <c r="F22" s="34"/>
    </row>
    <row r="23" spans="3:6" ht="19.95" customHeight="1" x14ac:dyDescent="0.3">
      <c r="C23" s="30"/>
      <c r="D23" s="31" t="s">
        <v>28</v>
      </c>
      <c r="E23" s="40">
        <f>E10</f>
        <v>4000000</v>
      </c>
      <c r="F23" s="34"/>
    </row>
    <row r="24" spans="3:6" ht="19.95" customHeight="1" x14ac:dyDescent="0.3">
      <c r="C24" s="30"/>
      <c r="D24" s="44" t="s">
        <v>29</v>
      </c>
      <c r="E24" s="45">
        <f>'Engine (2)'!D9</f>
        <v>12.246447815467208</v>
      </c>
      <c r="F24" s="34"/>
    </row>
    <row r="25" spans="3:6" ht="19.95" customHeight="1" x14ac:dyDescent="0.3">
      <c r="C25" s="30"/>
      <c r="D25" s="31" t="s">
        <v>18</v>
      </c>
      <c r="E25" s="40">
        <f>'Engine (2)'!G16</f>
        <v>1584380.2038530479</v>
      </c>
      <c r="F25" s="34"/>
    </row>
    <row r="26" spans="3:6" ht="19.95" customHeight="1" x14ac:dyDescent="0.3">
      <c r="C26" s="30"/>
      <c r="D26" s="31" t="s">
        <v>19</v>
      </c>
      <c r="E26" s="40">
        <f>'Engine (2)'!J16</f>
        <v>1018530.1310483873</v>
      </c>
      <c r="F26" s="34"/>
    </row>
    <row r="27" spans="3:6" ht="4.05" customHeight="1" x14ac:dyDescent="0.3">
      <c r="C27" s="30"/>
      <c r="D27" s="19"/>
      <c r="E27" s="40"/>
      <c r="F27" s="34"/>
    </row>
    <row r="28" spans="3:6" ht="4.05" customHeight="1" x14ac:dyDescent="0.3">
      <c r="C28" s="30"/>
      <c r="D28" s="31"/>
      <c r="E28" s="40"/>
      <c r="F28" s="34"/>
    </row>
    <row r="29" spans="3:6" ht="19.95" customHeight="1" x14ac:dyDescent="0.3">
      <c r="C29" s="30"/>
      <c r="D29" s="47" t="s">
        <v>32</v>
      </c>
      <c r="E29" s="40"/>
      <c r="F29" s="34"/>
    </row>
    <row r="30" spans="3:6" x14ac:dyDescent="0.3">
      <c r="C30" s="41"/>
      <c r="D30" s="42"/>
      <c r="E30" s="42"/>
      <c r="F30" s="43"/>
    </row>
    <row r="1048564" spans="4:4" hidden="1" x14ac:dyDescent="0.3">
      <c r="D1048564" s="1">
        <v>1</v>
      </c>
    </row>
    <row r="1048565" spans="4:4" hidden="1" x14ac:dyDescent="0.3">
      <c r="D1048565" s="1">
        <f>D1048564+1</f>
        <v>2</v>
      </c>
    </row>
    <row r="1048566" spans="4:4" hidden="1" x14ac:dyDescent="0.3">
      <c r="D1048566" s="1">
        <f t="shared" ref="D1048566:D1048568" si="0">D1048565+1</f>
        <v>3</v>
      </c>
    </row>
    <row r="1048567" spans="4:4" hidden="1" x14ac:dyDescent="0.3">
      <c r="D1048567" s="1">
        <f t="shared" si="0"/>
        <v>4</v>
      </c>
    </row>
    <row r="1048568" spans="4:4" hidden="1" x14ac:dyDescent="0.3">
      <c r="D1048568" s="1">
        <f t="shared" si="0"/>
        <v>5</v>
      </c>
    </row>
  </sheetData>
  <printOptions horizontalCentered="1" verticalCentered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 moveWithCells="1">
                  <from>
                    <xdr:col>4</xdr:col>
                    <xdr:colOff>243840</xdr:colOff>
                    <xdr:row>10</xdr:row>
                    <xdr:rowOff>45720</xdr:rowOff>
                  </from>
                  <to>
                    <xdr:col>4</xdr:col>
                    <xdr:colOff>830580</xdr:colOff>
                    <xdr:row>11</xdr:row>
                    <xdr:rowOff>60960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72"/>
  <sheetViews>
    <sheetView showGridLines="0" workbookViewId="0">
      <selection activeCell="D4" sqref="D4"/>
    </sheetView>
  </sheetViews>
  <sheetFormatPr defaultRowHeight="14.4" outlineLevelCol="1" x14ac:dyDescent="0.3"/>
  <cols>
    <col min="1" max="2" width="1.77734375" customWidth="1"/>
    <col min="3" max="3" width="27.21875" bestFit="1" customWidth="1"/>
    <col min="4" max="4" width="10" bestFit="1" customWidth="1"/>
    <col min="5" max="5" width="12.33203125" customWidth="1"/>
    <col min="6" max="6" width="17.44140625" customWidth="1"/>
    <col min="7" max="7" width="11" customWidth="1"/>
    <col min="8" max="8" width="12.44140625" customWidth="1"/>
    <col min="9" max="9" width="16.6640625" customWidth="1"/>
    <col min="10" max="10" width="13.33203125" customWidth="1"/>
    <col min="12" max="12" width="8.88671875" outlineLevel="1"/>
  </cols>
  <sheetData>
    <row r="2" spans="3:12" s="3" customFormat="1" ht="28.8" x14ac:dyDescent="0.3">
      <c r="C2" s="3" t="s">
        <v>9</v>
      </c>
      <c r="D2" s="6">
        <f>Summary!E5*Summary!E6*Summary!E7</f>
        <v>66500</v>
      </c>
    </row>
    <row r="3" spans="3:12" s="3" customFormat="1" x14ac:dyDescent="0.3">
      <c r="C3" s="3" t="s">
        <v>10</v>
      </c>
      <c r="D3" s="10">
        <v>0.2</v>
      </c>
    </row>
    <row r="4" spans="3:12" s="3" customFormat="1" ht="28.8" x14ac:dyDescent="0.3">
      <c r="C4" s="3" t="s">
        <v>11</v>
      </c>
      <c r="D4" s="5">
        <f>D2*(1-D3)</f>
        <v>53200</v>
      </c>
    </row>
    <row r="5" spans="3:12" x14ac:dyDescent="0.3">
      <c r="C5" s="3" t="s">
        <v>12</v>
      </c>
      <c r="D5" s="2">
        <f>-PV(Summary!$E$12/12,Summary!$E$11*12,D4)</f>
        <v>2286377.2762446417</v>
      </c>
    </row>
    <row r="6" spans="3:12" x14ac:dyDescent="0.3">
      <c r="C6" s="3" t="s">
        <v>13</v>
      </c>
      <c r="D6" s="22">
        <f>Summary!E13</f>
        <v>0.09</v>
      </c>
    </row>
    <row r="9" spans="3:12" s="3" customFormat="1" ht="28.8" x14ac:dyDescent="0.3">
      <c r="E9" s="8" t="s">
        <v>7</v>
      </c>
      <c r="F9" s="8" t="s">
        <v>4</v>
      </c>
      <c r="G9" s="8" t="s">
        <v>5</v>
      </c>
      <c r="H9" s="8" t="s">
        <v>6</v>
      </c>
      <c r="I9" s="8" t="s">
        <v>8</v>
      </c>
      <c r="J9" s="8" t="s">
        <v>14</v>
      </c>
    </row>
    <row r="10" spans="3:12" s="3" customFormat="1" ht="4.05" customHeight="1" x14ac:dyDescent="0.3">
      <c r="E10" s="12"/>
      <c r="F10" s="12"/>
      <c r="G10" s="12"/>
      <c r="H10" s="12"/>
      <c r="I10" s="12"/>
      <c r="J10" s="12"/>
    </row>
    <row r="11" spans="3:12" s="3" customFormat="1" x14ac:dyDescent="0.3">
      <c r="D11" s="13" t="s">
        <v>17</v>
      </c>
      <c r="E11" s="14"/>
      <c r="F11" s="14"/>
      <c r="G11" s="15">
        <f>SUM(G13:G72)</f>
        <v>905622.72375536745</v>
      </c>
      <c r="H11" s="15">
        <f>SUM(H13:H72)</f>
        <v>2286377.2762446334</v>
      </c>
      <c r="I11" s="14"/>
      <c r="J11" s="16">
        <f>SUM(J13:J72)</f>
        <v>582186.03669987898</v>
      </c>
    </row>
    <row r="12" spans="3:12" s="3" customFormat="1" ht="4.05" customHeight="1" x14ac:dyDescent="0.3">
      <c r="E12" s="12"/>
      <c r="F12" s="12"/>
      <c r="G12" s="12"/>
      <c r="H12" s="12"/>
      <c r="I12" s="12"/>
      <c r="J12" s="12"/>
    </row>
    <row r="13" spans="3:12" x14ac:dyDescent="0.3">
      <c r="D13" s="17">
        <f>IF(Summary!$E$11*12&lt;Engine!L13,"",Engine!L13)</f>
        <v>1</v>
      </c>
      <c r="E13" s="2">
        <f>D5</f>
        <v>2286377.2762446417</v>
      </c>
      <c r="F13" s="2">
        <f>D4</f>
        <v>53200</v>
      </c>
      <c r="G13" s="2">
        <f>E13*Summary!$E$12/12</f>
        <v>26674.401556187488</v>
      </c>
      <c r="H13" s="2">
        <f>F13-G13</f>
        <v>26525.598443812512</v>
      </c>
      <c r="I13" s="2">
        <f>E13-H13</f>
        <v>2259851.6778008291</v>
      </c>
      <c r="J13" s="7">
        <f>IF(ISNUMBER(D13),E13*$D$6/12,"")</f>
        <v>17147.829571834813</v>
      </c>
      <c r="L13" s="9">
        <v>1</v>
      </c>
    </row>
    <row r="14" spans="3:12" x14ac:dyDescent="0.3">
      <c r="D14" s="17">
        <f>IF(Summary!$E$11*12&lt;Engine!L14,"",Engine!L14)</f>
        <v>2</v>
      </c>
      <c r="E14" s="2">
        <f>IF(ISNUMBER(D14),I13,"")</f>
        <v>2259851.6778008291</v>
      </c>
      <c r="F14" s="2">
        <f>IF(ISNUMBER(D14),F13,"")</f>
        <v>53200</v>
      </c>
      <c r="G14" s="2">
        <f>IF(ISNUMBER(D14),E14*Summary!$E$12/12,"")</f>
        <v>26364.936241009676</v>
      </c>
      <c r="H14" s="2">
        <f>IF(ISNUMBER(D14),F14-G14,"")</f>
        <v>26835.063758990324</v>
      </c>
      <c r="I14" s="2">
        <f>IF(ISNUMBER(D14),E14-H14,"")</f>
        <v>2233016.6140418388</v>
      </c>
      <c r="J14" s="7">
        <f t="shared" ref="J14:J72" si="0">IF(ISNUMBER(D14),E14*$D$6/12,"")</f>
        <v>16948.887583506217</v>
      </c>
      <c r="L14" s="9">
        <f>L13+1</f>
        <v>2</v>
      </c>
    </row>
    <row r="15" spans="3:12" x14ac:dyDescent="0.3">
      <c r="D15" s="17">
        <f>IF(Summary!$E$11*12&lt;Engine!L15,"",Engine!L15)</f>
        <v>3</v>
      </c>
      <c r="E15" s="2">
        <f t="shared" ref="E15:E72" si="1">IF(ISNUMBER(D15),I14,"")</f>
        <v>2233016.6140418388</v>
      </c>
      <c r="F15" s="2">
        <f t="shared" ref="F15:F72" si="2">IF(ISNUMBER(D15),F14,"")</f>
        <v>53200</v>
      </c>
      <c r="G15" s="2">
        <f>IF(ISNUMBER(D15),E15*Summary!$E$12/12,"")</f>
        <v>26051.86049715479</v>
      </c>
      <c r="H15" s="2">
        <f t="shared" ref="H15:H72" si="3">IF(ISNUMBER(D15),F15-G15,"")</f>
        <v>27148.13950284521</v>
      </c>
      <c r="I15" s="2">
        <f t="shared" ref="I15:I72" si="4">IF(ISNUMBER(D15),E15-H15,"")</f>
        <v>2205868.4745389936</v>
      </c>
      <c r="J15" s="7">
        <f t="shared" si="0"/>
        <v>16747.624605313791</v>
      </c>
      <c r="L15" s="9">
        <f t="shared" ref="L15:L72" si="5">L14+1</f>
        <v>3</v>
      </c>
    </row>
    <row r="16" spans="3:12" x14ac:dyDescent="0.3">
      <c r="D16" s="17">
        <f>IF(Summary!$E$11*12&lt;Engine!L16,"",Engine!L16)</f>
        <v>4</v>
      </c>
      <c r="E16" s="2">
        <f t="shared" si="1"/>
        <v>2205868.4745389936</v>
      </c>
      <c r="F16" s="2">
        <f t="shared" si="2"/>
        <v>53200</v>
      </c>
      <c r="G16" s="2">
        <f>IF(ISNUMBER(D16),E16*Summary!$E$12/12,"")</f>
        <v>25735.13220295493</v>
      </c>
      <c r="H16" s="2">
        <f t="shared" si="3"/>
        <v>27464.86779704507</v>
      </c>
      <c r="I16" s="2">
        <f t="shared" si="4"/>
        <v>2178403.6067419485</v>
      </c>
      <c r="J16" s="7">
        <f t="shared" si="0"/>
        <v>16544.013559042451</v>
      </c>
      <c r="L16" s="9">
        <f t="shared" si="5"/>
        <v>4</v>
      </c>
    </row>
    <row r="17" spans="4:12" x14ac:dyDescent="0.3">
      <c r="D17" s="17">
        <f>IF(Summary!$E$11*12&lt;Engine!L17,"",Engine!L17)</f>
        <v>5</v>
      </c>
      <c r="E17" s="2">
        <f t="shared" si="1"/>
        <v>2178403.6067419485</v>
      </c>
      <c r="F17" s="2">
        <f t="shared" si="2"/>
        <v>53200</v>
      </c>
      <c r="G17" s="2">
        <f>IF(ISNUMBER(D17),E17*Summary!$E$12/12,"")</f>
        <v>25414.708745322732</v>
      </c>
      <c r="H17" s="2">
        <f t="shared" si="3"/>
        <v>27785.291254677268</v>
      </c>
      <c r="I17" s="2">
        <f t="shared" si="4"/>
        <v>2150618.3154872712</v>
      </c>
      <c r="J17" s="7">
        <f t="shared" si="0"/>
        <v>16338.027050564613</v>
      </c>
      <c r="L17" s="9">
        <f t="shared" si="5"/>
        <v>5</v>
      </c>
    </row>
    <row r="18" spans="4:12" x14ac:dyDescent="0.3">
      <c r="D18" s="17">
        <f>IF(Summary!$E$11*12&lt;Engine!L18,"",Engine!L18)</f>
        <v>6</v>
      </c>
      <c r="E18" s="2">
        <f t="shared" si="1"/>
        <v>2150618.3154872712</v>
      </c>
      <c r="F18" s="2">
        <f t="shared" si="2"/>
        <v>53200</v>
      </c>
      <c r="G18" s="2">
        <f>IF(ISNUMBER(D18),E18*Summary!$E$12/12,"")</f>
        <v>25090.547014018168</v>
      </c>
      <c r="H18" s="2">
        <f t="shared" si="3"/>
        <v>28109.452985981832</v>
      </c>
      <c r="I18" s="2">
        <f t="shared" si="4"/>
        <v>2122508.8625012892</v>
      </c>
      <c r="J18" s="7">
        <f t="shared" si="0"/>
        <v>16129.637366154535</v>
      </c>
      <c r="L18" s="9">
        <f t="shared" si="5"/>
        <v>6</v>
      </c>
    </row>
    <row r="19" spans="4:12" x14ac:dyDescent="0.3">
      <c r="D19" s="17">
        <f>IF(Summary!$E$11*12&lt;Engine!L19,"",Engine!L19)</f>
        <v>7</v>
      </c>
      <c r="E19" s="2">
        <f t="shared" si="1"/>
        <v>2122508.8625012892</v>
      </c>
      <c r="F19" s="2">
        <f t="shared" si="2"/>
        <v>53200</v>
      </c>
      <c r="G19" s="2">
        <f>IF(ISNUMBER(D19),E19*Summary!$E$12/12,"")</f>
        <v>24762.603395848375</v>
      </c>
      <c r="H19" s="2">
        <f t="shared" si="3"/>
        <v>28437.396604151625</v>
      </c>
      <c r="I19" s="2">
        <f t="shared" si="4"/>
        <v>2094071.4658971375</v>
      </c>
      <c r="J19" s="7">
        <f t="shared" si="0"/>
        <v>15918.816468759667</v>
      </c>
      <c r="L19" s="9">
        <f t="shared" si="5"/>
        <v>7</v>
      </c>
    </row>
    <row r="20" spans="4:12" x14ac:dyDescent="0.3">
      <c r="D20" s="17">
        <f>IF(Summary!$E$11*12&lt;Engine!L20,"",Engine!L20)</f>
        <v>8</v>
      </c>
      <c r="E20" s="2">
        <f t="shared" si="1"/>
        <v>2094071.4658971375</v>
      </c>
      <c r="F20" s="2">
        <f t="shared" si="2"/>
        <v>53200</v>
      </c>
      <c r="G20" s="2">
        <f>IF(ISNUMBER(D20),E20*Summary!$E$12/12,"")</f>
        <v>24430.833768799941</v>
      </c>
      <c r="H20" s="2">
        <f t="shared" si="3"/>
        <v>28769.166231200059</v>
      </c>
      <c r="I20" s="2">
        <f t="shared" si="4"/>
        <v>2065302.2996659374</v>
      </c>
      <c r="J20" s="7">
        <f t="shared" si="0"/>
        <v>15705.53599422853</v>
      </c>
      <c r="L20" s="9">
        <f t="shared" si="5"/>
        <v>8</v>
      </c>
    </row>
    <row r="21" spans="4:12" x14ac:dyDescent="0.3">
      <c r="D21" s="17">
        <f>IF(Summary!$E$11*12&lt;Engine!L21,"",Engine!L21)</f>
        <v>9</v>
      </c>
      <c r="E21" s="2">
        <f t="shared" si="1"/>
        <v>2065302.2996659374</v>
      </c>
      <c r="F21" s="2">
        <f t="shared" si="2"/>
        <v>53200</v>
      </c>
      <c r="G21" s="2">
        <f>IF(ISNUMBER(D21),E21*Summary!$E$12/12,"")</f>
        <v>24095.193496102609</v>
      </c>
      <c r="H21" s="2">
        <f t="shared" si="3"/>
        <v>29104.806503897391</v>
      </c>
      <c r="I21" s="2">
        <f t="shared" si="4"/>
        <v>2036197.4931620401</v>
      </c>
      <c r="J21" s="7">
        <f t="shared" si="0"/>
        <v>15489.76724749453</v>
      </c>
      <c r="L21" s="9">
        <f t="shared" si="5"/>
        <v>9</v>
      </c>
    </row>
    <row r="22" spans="4:12" x14ac:dyDescent="0.3">
      <c r="D22" s="17">
        <f>IF(Summary!$E$11*12&lt;Engine!L22,"",Engine!L22)</f>
        <v>10</v>
      </c>
      <c r="E22" s="2">
        <f t="shared" si="1"/>
        <v>2036197.4931620401</v>
      </c>
      <c r="F22" s="2">
        <f t="shared" si="2"/>
        <v>53200</v>
      </c>
      <c r="G22" s="2">
        <f>IF(ISNUMBER(D22),E22*Summary!$E$12/12,"")</f>
        <v>23755.637420223804</v>
      </c>
      <c r="H22" s="2">
        <f t="shared" si="3"/>
        <v>29444.362579776196</v>
      </c>
      <c r="I22" s="2">
        <f t="shared" si="4"/>
        <v>2006753.1305822639</v>
      </c>
      <c r="J22" s="7">
        <f t="shared" si="0"/>
        <v>15271.481198715301</v>
      </c>
      <c r="L22" s="9">
        <f t="shared" si="5"/>
        <v>10</v>
      </c>
    </row>
    <row r="23" spans="4:12" x14ac:dyDescent="0.3">
      <c r="D23" s="17">
        <f>IF(Summary!$E$11*12&lt;Engine!L23,"",Engine!L23)</f>
        <v>11</v>
      </c>
      <c r="E23" s="2">
        <f t="shared" si="1"/>
        <v>2006753.1305822639</v>
      </c>
      <c r="F23" s="2">
        <f t="shared" si="2"/>
        <v>53200</v>
      </c>
      <c r="G23" s="2">
        <f>IF(ISNUMBER(D23),E23*Summary!$E$12/12,"")</f>
        <v>23412.119856793081</v>
      </c>
      <c r="H23" s="2">
        <f t="shared" si="3"/>
        <v>29787.880143206919</v>
      </c>
      <c r="I23" s="2">
        <f t="shared" si="4"/>
        <v>1976965.2504390569</v>
      </c>
      <c r="J23" s="7">
        <f t="shared" si="0"/>
        <v>15050.648479366979</v>
      </c>
      <c r="L23" s="9">
        <f t="shared" si="5"/>
        <v>11</v>
      </c>
    </row>
    <row r="24" spans="4:12" x14ac:dyDescent="0.3">
      <c r="D24" s="17">
        <f>IF(Summary!$E$11*12&lt;Engine!L24,"",Engine!L24)</f>
        <v>12</v>
      </c>
      <c r="E24" s="2">
        <f t="shared" si="1"/>
        <v>1976965.2504390569</v>
      </c>
      <c r="F24" s="2">
        <f t="shared" si="2"/>
        <v>53200</v>
      </c>
      <c r="G24" s="2">
        <f>IF(ISNUMBER(D24),E24*Summary!$E$12/12,"")</f>
        <v>23064.594588455668</v>
      </c>
      <c r="H24" s="2">
        <f t="shared" si="3"/>
        <v>30135.405411544332</v>
      </c>
      <c r="I24" s="2">
        <f t="shared" si="4"/>
        <v>1946829.8450275126</v>
      </c>
      <c r="J24" s="7">
        <f t="shared" si="0"/>
        <v>14827.239378292927</v>
      </c>
      <c r="L24" s="9">
        <f t="shared" si="5"/>
        <v>12</v>
      </c>
    </row>
    <row r="25" spans="4:12" x14ac:dyDescent="0.3">
      <c r="D25" s="17">
        <f>IF(Summary!$E$11*12&lt;Engine!L25,"",Engine!L25)</f>
        <v>13</v>
      </c>
      <c r="E25" s="2">
        <f t="shared" si="1"/>
        <v>1946829.8450275126</v>
      </c>
      <c r="F25" s="2">
        <f t="shared" si="2"/>
        <v>53200</v>
      </c>
      <c r="G25" s="2">
        <f>IF(ISNUMBER(D25),E25*Summary!$E$12/12,"")</f>
        <v>22713.014858654318</v>
      </c>
      <c r="H25" s="2">
        <f t="shared" si="3"/>
        <v>30486.985141345682</v>
      </c>
      <c r="I25" s="2">
        <f t="shared" si="4"/>
        <v>1916342.8598861669</v>
      </c>
      <c r="J25" s="7">
        <f t="shared" si="0"/>
        <v>14601.223837706346</v>
      </c>
      <c r="L25" s="9">
        <f t="shared" si="5"/>
        <v>13</v>
      </c>
    </row>
    <row r="26" spans="4:12" x14ac:dyDescent="0.3">
      <c r="D26" s="17">
        <f>IF(Summary!$E$11*12&lt;Engine!L26,"",Engine!L26)</f>
        <v>14</v>
      </c>
      <c r="E26" s="2">
        <f t="shared" si="1"/>
        <v>1916342.8598861669</v>
      </c>
      <c r="F26" s="2">
        <f t="shared" si="2"/>
        <v>53200</v>
      </c>
      <c r="G26" s="2">
        <f>IF(ISNUMBER(D26),E26*Summary!$E$12/12,"")</f>
        <v>22357.333365338618</v>
      </c>
      <c r="H26" s="2">
        <f t="shared" si="3"/>
        <v>30842.666634661382</v>
      </c>
      <c r="I26" s="2">
        <f t="shared" si="4"/>
        <v>1885500.1932515055</v>
      </c>
      <c r="J26" s="7">
        <f t="shared" si="0"/>
        <v>14372.571449146251</v>
      </c>
      <c r="L26" s="9">
        <f t="shared" si="5"/>
        <v>14</v>
      </c>
    </row>
    <row r="27" spans="4:12" x14ac:dyDescent="0.3">
      <c r="D27" s="17">
        <f>IF(Summary!$E$11*12&lt;Engine!L27,"",Engine!L27)</f>
        <v>15</v>
      </c>
      <c r="E27" s="2">
        <f t="shared" si="1"/>
        <v>1885500.1932515055</v>
      </c>
      <c r="F27" s="2">
        <f t="shared" si="2"/>
        <v>53200</v>
      </c>
      <c r="G27" s="2">
        <f>IF(ISNUMBER(D27),E27*Summary!$E$12/12,"")</f>
        <v>21997.502254600899</v>
      </c>
      <c r="H27" s="2">
        <f t="shared" si="3"/>
        <v>31202.497745399101</v>
      </c>
      <c r="I27" s="2">
        <f t="shared" si="4"/>
        <v>1854297.6955061064</v>
      </c>
      <c r="J27" s="7">
        <f t="shared" si="0"/>
        <v>14141.251449386291</v>
      </c>
      <c r="L27" s="9">
        <f t="shared" si="5"/>
        <v>15</v>
      </c>
    </row>
    <row r="28" spans="4:12" x14ac:dyDescent="0.3">
      <c r="D28" s="17">
        <f>IF(Summary!$E$11*12&lt;Engine!L28,"",Engine!L28)</f>
        <v>16</v>
      </c>
      <c r="E28" s="2">
        <f t="shared" si="1"/>
        <v>1854297.6955061064</v>
      </c>
      <c r="F28" s="2">
        <f t="shared" si="2"/>
        <v>53200</v>
      </c>
      <c r="G28" s="2">
        <f>IF(ISNUMBER(D28),E28*Summary!$E$12/12,"")</f>
        <v>21633.47311423791</v>
      </c>
      <c r="H28" s="2">
        <f t="shared" si="3"/>
        <v>31566.52688576209</v>
      </c>
      <c r="I28" s="2">
        <f t="shared" si="4"/>
        <v>1822731.1686203443</v>
      </c>
      <c r="J28" s="7">
        <f t="shared" si="0"/>
        <v>13907.232716295797</v>
      </c>
      <c r="L28" s="9">
        <f t="shared" si="5"/>
        <v>16</v>
      </c>
    </row>
    <row r="29" spans="4:12" x14ac:dyDescent="0.3">
      <c r="D29" s="17">
        <f>IF(Summary!$E$11*12&lt;Engine!L29,"",Engine!L29)</f>
        <v>17</v>
      </c>
      <c r="E29" s="2">
        <f t="shared" si="1"/>
        <v>1822731.1686203443</v>
      </c>
      <c r="F29" s="2">
        <f t="shared" si="2"/>
        <v>53200</v>
      </c>
      <c r="G29" s="2">
        <f>IF(ISNUMBER(D29),E29*Summary!$E$12/12,"")</f>
        <v>21265.196967237353</v>
      </c>
      <c r="H29" s="2">
        <f t="shared" si="3"/>
        <v>31934.803032762647</v>
      </c>
      <c r="I29" s="2">
        <f t="shared" si="4"/>
        <v>1790796.3655875816</v>
      </c>
      <c r="J29" s="7">
        <f t="shared" si="0"/>
        <v>13670.483764652583</v>
      </c>
      <c r="L29" s="9">
        <f t="shared" si="5"/>
        <v>17</v>
      </c>
    </row>
    <row r="30" spans="4:12" x14ac:dyDescent="0.3">
      <c r="D30" s="17">
        <f>IF(Summary!$E$11*12&lt;Engine!L30,"",Engine!L30)</f>
        <v>18</v>
      </c>
      <c r="E30" s="2">
        <f t="shared" si="1"/>
        <v>1790796.3655875816</v>
      </c>
      <c r="F30" s="2">
        <f t="shared" si="2"/>
        <v>53200</v>
      </c>
      <c r="G30" s="2">
        <f>IF(ISNUMBER(D30),E30*Summary!$E$12/12,"")</f>
        <v>20892.624265188457</v>
      </c>
      <c r="H30" s="2">
        <f t="shared" si="3"/>
        <v>32307.375734811543</v>
      </c>
      <c r="I30" s="2">
        <f t="shared" si="4"/>
        <v>1758488.98985277</v>
      </c>
      <c r="J30" s="7">
        <f t="shared" si="0"/>
        <v>13430.97274190686</v>
      </c>
      <c r="L30" s="9">
        <f t="shared" si="5"/>
        <v>18</v>
      </c>
    </row>
    <row r="31" spans="4:12" x14ac:dyDescent="0.3">
      <c r="D31" s="17">
        <f>IF(Summary!$E$11*12&lt;Engine!L31,"",Engine!L31)</f>
        <v>19</v>
      </c>
      <c r="E31" s="2">
        <f t="shared" si="1"/>
        <v>1758488.98985277</v>
      </c>
      <c r="F31" s="2">
        <f t="shared" si="2"/>
        <v>53200</v>
      </c>
      <c r="G31" s="2">
        <f>IF(ISNUMBER(D31),E31*Summary!$E$12/12,"")</f>
        <v>20515.704881615653</v>
      </c>
      <c r="H31" s="2">
        <f t="shared" si="3"/>
        <v>32684.295118384347</v>
      </c>
      <c r="I31" s="2">
        <f t="shared" si="4"/>
        <v>1725804.6947343857</v>
      </c>
      <c r="J31" s="7">
        <f t="shared" si="0"/>
        <v>13188.667423895773</v>
      </c>
      <c r="L31" s="9">
        <f t="shared" si="5"/>
        <v>19</v>
      </c>
    </row>
    <row r="32" spans="4:12" x14ac:dyDescent="0.3">
      <c r="D32" s="17">
        <f>IF(Summary!$E$11*12&lt;Engine!L32,"",Engine!L32)</f>
        <v>20</v>
      </c>
      <c r="E32" s="2">
        <f t="shared" si="1"/>
        <v>1725804.6947343857</v>
      </c>
      <c r="F32" s="2">
        <f t="shared" si="2"/>
        <v>53200</v>
      </c>
      <c r="G32" s="2">
        <f>IF(ISNUMBER(D32),E32*Summary!$E$12/12,"")</f>
        <v>20134.388105234502</v>
      </c>
      <c r="H32" s="2">
        <f t="shared" si="3"/>
        <v>33065.611894765498</v>
      </c>
      <c r="I32" s="2">
        <f t="shared" si="4"/>
        <v>1692739.0828396203</v>
      </c>
      <c r="J32" s="7">
        <f t="shared" si="0"/>
        <v>12943.535210507893</v>
      </c>
      <c r="L32" s="9">
        <f t="shared" si="5"/>
        <v>20</v>
      </c>
    </row>
    <row r="33" spans="4:12" x14ac:dyDescent="0.3">
      <c r="D33" s="17">
        <f>IF(Summary!$E$11*12&lt;Engine!L33,"",Engine!L33)</f>
        <v>21</v>
      </c>
      <c r="E33" s="2">
        <f t="shared" si="1"/>
        <v>1692739.0828396203</v>
      </c>
      <c r="F33" s="2">
        <f t="shared" si="2"/>
        <v>53200</v>
      </c>
      <c r="G33" s="2">
        <f>IF(ISNUMBER(D33),E33*Summary!$E$12/12,"")</f>
        <v>19748.622633128904</v>
      </c>
      <c r="H33" s="2">
        <f t="shared" si="3"/>
        <v>33451.377366871093</v>
      </c>
      <c r="I33" s="2">
        <f t="shared" si="4"/>
        <v>1659287.7054727492</v>
      </c>
      <c r="J33" s="7">
        <f t="shared" si="0"/>
        <v>12695.543121297153</v>
      </c>
      <c r="L33" s="9">
        <f t="shared" si="5"/>
        <v>21</v>
      </c>
    </row>
    <row r="34" spans="4:12" x14ac:dyDescent="0.3">
      <c r="D34" s="17">
        <f>IF(Summary!$E$11*12&lt;Engine!L34,"",Engine!L34)</f>
        <v>22</v>
      </c>
      <c r="E34" s="2">
        <f t="shared" si="1"/>
        <v>1659287.7054727492</v>
      </c>
      <c r="F34" s="2">
        <f t="shared" si="2"/>
        <v>53200</v>
      </c>
      <c r="G34" s="2">
        <f>IF(ISNUMBER(D34),E34*Summary!$E$12/12,"")</f>
        <v>19358.356563848742</v>
      </c>
      <c r="H34" s="2">
        <f t="shared" si="3"/>
        <v>33841.643436151258</v>
      </c>
      <c r="I34" s="2">
        <f t="shared" si="4"/>
        <v>1625446.0620365979</v>
      </c>
      <c r="J34" s="7">
        <f t="shared" si="0"/>
        <v>12444.657791045618</v>
      </c>
      <c r="L34" s="9">
        <f t="shared" si="5"/>
        <v>22</v>
      </c>
    </row>
    <row r="35" spans="4:12" x14ac:dyDescent="0.3">
      <c r="D35" s="17">
        <f>IF(Summary!$E$11*12&lt;Engine!L35,"",Engine!L35)</f>
        <v>23</v>
      </c>
      <c r="E35" s="2">
        <f t="shared" si="1"/>
        <v>1625446.0620365979</v>
      </c>
      <c r="F35" s="2">
        <f t="shared" si="2"/>
        <v>53200</v>
      </c>
      <c r="G35" s="2">
        <f>IF(ISNUMBER(D35),E35*Summary!$E$12/12,"")</f>
        <v>18963.537390426976</v>
      </c>
      <c r="H35" s="2">
        <f t="shared" si="3"/>
        <v>34236.46260957302</v>
      </c>
      <c r="I35" s="2">
        <f t="shared" si="4"/>
        <v>1591209.5994270248</v>
      </c>
      <c r="J35" s="7">
        <f t="shared" si="0"/>
        <v>12190.845465274484</v>
      </c>
      <c r="L35" s="9">
        <f t="shared" si="5"/>
        <v>23</v>
      </c>
    </row>
    <row r="36" spans="4:12" x14ac:dyDescent="0.3">
      <c r="D36" s="17">
        <f>IF(Summary!$E$11*12&lt;Engine!L36,"",Engine!L36)</f>
        <v>24</v>
      </c>
      <c r="E36" s="2">
        <f t="shared" si="1"/>
        <v>1591209.5994270248</v>
      </c>
      <c r="F36" s="2">
        <f t="shared" si="2"/>
        <v>53200</v>
      </c>
      <c r="G36" s="2">
        <f>IF(ISNUMBER(D36),E36*Summary!$E$12/12,"")</f>
        <v>18564.111993315291</v>
      </c>
      <c r="H36" s="2">
        <f t="shared" si="3"/>
        <v>34635.888006684705</v>
      </c>
      <c r="I36" s="2">
        <f t="shared" si="4"/>
        <v>1556573.7114203402</v>
      </c>
      <c r="J36" s="7">
        <f t="shared" si="0"/>
        <v>11934.071995702687</v>
      </c>
      <c r="L36" s="9">
        <f t="shared" si="5"/>
        <v>24</v>
      </c>
    </row>
    <row r="37" spans="4:12" x14ac:dyDescent="0.3">
      <c r="D37" s="17">
        <f>IF(Summary!$E$11*12&lt;Engine!L37,"",Engine!L37)</f>
        <v>25</v>
      </c>
      <c r="E37" s="2">
        <f t="shared" si="1"/>
        <v>1556573.7114203402</v>
      </c>
      <c r="F37" s="2">
        <f t="shared" si="2"/>
        <v>53200</v>
      </c>
      <c r="G37" s="2">
        <f>IF(ISNUMBER(D37),E37*Summary!$E$12/12,"")</f>
        <v>18160.026633237303</v>
      </c>
      <c r="H37" s="2">
        <f t="shared" si="3"/>
        <v>35039.973366762701</v>
      </c>
      <c r="I37" s="2">
        <f t="shared" si="4"/>
        <v>1521533.7380535775</v>
      </c>
      <c r="J37" s="7">
        <f t="shared" si="0"/>
        <v>11674.302835652552</v>
      </c>
      <c r="L37" s="9">
        <f t="shared" si="5"/>
        <v>25</v>
      </c>
    </row>
    <row r="38" spans="4:12" x14ac:dyDescent="0.3">
      <c r="D38" s="17">
        <f>IF(Summary!$E$11*12&lt;Engine!L38,"",Engine!L38)</f>
        <v>26</v>
      </c>
      <c r="E38" s="2">
        <f t="shared" si="1"/>
        <v>1521533.7380535775</v>
      </c>
      <c r="F38" s="2">
        <f t="shared" si="2"/>
        <v>53200</v>
      </c>
      <c r="G38" s="2">
        <f>IF(ISNUMBER(D38),E38*Summary!$E$12/12,"")</f>
        <v>17751.226943958405</v>
      </c>
      <c r="H38" s="2">
        <f t="shared" si="3"/>
        <v>35448.773056041595</v>
      </c>
      <c r="I38" s="2">
        <f t="shared" si="4"/>
        <v>1486084.9649975358</v>
      </c>
      <c r="J38" s="7">
        <f t="shared" si="0"/>
        <v>11411.503035401831</v>
      </c>
      <c r="L38" s="9">
        <f t="shared" si="5"/>
        <v>26</v>
      </c>
    </row>
    <row r="39" spans="4:12" x14ac:dyDescent="0.3">
      <c r="D39" s="17">
        <f>IF(Summary!$E$11*12&lt;Engine!L39,"",Engine!L39)</f>
        <v>27</v>
      </c>
      <c r="E39" s="2">
        <f t="shared" si="1"/>
        <v>1486084.9649975358</v>
      </c>
      <c r="F39" s="2">
        <f t="shared" si="2"/>
        <v>53200</v>
      </c>
      <c r="G39" s="2">
        <f>IF(ISNUMBER(D39),E39*Summary!$E$12/12,"")</f>
        <v>17337.657924971252</v>
      </c>
      <c r="H39" s="2">
        <f t="shared" si="3"/>
        <v>35862.342075028748</v>
      </c>
      <c r="I39" s="2">
        <f t="shared" si="4"/>
        <v>1450222.6229225071</v>
      </c>
      <c r="J39" s="7">
        <f t="shared" si="0"/>
        <v>11145.637237481518</v>
      </c>
      <c r="L39" s="9">
        <f t="shared" si="5"/>
        <v>27</v>
      </c>
    </row>
    <row r="40" spans="4:12" x14ac:dyDescent="0.3">
      <c r="D40" s="17">
        <f>IF(Summary!$E$11*12&lt;Engine!L40,"",Engine!L40)</f>
        <v>28</v>
      </c>
      <c r="E40" s="2">
        <f t="shared" si="1"/>
        <v>1450222.6229225071</v>
      </c>
      <c r="F40" s="2">
        <f t="shared" si="2"/>
        <v>53200</v>
      </c>
      <c r="G40" s="2">
        <f>IF(ISNUMBER(D40),E40*Summary!$E$12/12,"")</f>
        <v>16919.263934095918</v>
      </c>
      <c r="H40" s="2">
        <f t="shared" si="3"/>
        <v>36280.736065904086</v>
      </c>
      <c r="I40" s="2">
        <f t="shared" si="4"/>
        <v>1413941.886856603</v>
      </c>
      <c r="J40" s="7">
        <f t="shared" si="0"/>
        <v>10876.669671918802</v>
      </c>
      <c r="L40" s="9">
        <f t="shared" si="5"/>
        <v>28</v>
      </c>
    </row>
    <row r="41" spans="4:12" x14ac:dyDescent="0.3">
      <c r="D41" s="17">
        <f>IF(Summary!$E$11*12&lt;Engine!L41,"",Engine!L41)</f>
        <v>29</v>
      </c>
      <c r="E41" s="2">
        <f t="shared" si="1"/>
        <v>1413941.886856603</v>
      </c>
      <c r="F41" s="2">
        <f t="shared" si="2"/>
        <v>53200</v>
      </c>
      <c r="G41" s="2">
        <f>IF(ISNUMBER(D41),E41*Summary!$E$12/12,"")</f>
        <v>16495.988679993705</v>
      </c>
      <c r="H41" s="2">
        <f t="shared" si="3"/>
        <v>36704.011320006291</v>
      </c>
      <c r="I41" s="2">
        <f t="shared" si="4"/>
        <v>1377237.8755365966</v>
      </c>
      <c r="J41" s="7">
        <f t="shared" si="0"/>
        <v>10604.564151424522</v>
      </c>
      <c r="L41" s="9">
        <f t="shared" si="5"/>
        <v>29</v>
      </c>
    </row>
    <row r="42" spans="4:12" x14ac:dyDescent="0.3">
      <c r="D42" s="17">
        <f>IF(Summary!$E$11*12&lt;Engine!L42,"",Engine!L42)</f>
        <v>30</v>
      </c>
      <c r="E42" s="2">
        <f t="shared" si="1"/>
        <v>1377237.8755365966</v>
      </c>
      <c r="F42" s="2">
        <f t="shared" si="2"/>
        <v>53200</v>
      </c>
      <c r="G42" s="2">
        <f>IF(ISNUMBER(D42),E42*Summary!$E$12/12,"")</f>
        <v>16067.77521459363</v>
      </c>
      <c r="H42" s="2">
        <f t="shared" si="3"/>
        <v>37132.224785406368</v>
      </c>
      <c r="I42" s="2">
        <f t="shared" si="4"/>
        <v>1340105.6507511903</v>
      </c>
      <c r="J42" s="7">
        <f t="shared" si="0"/>
        <v>10329.284066524475</v>
      </c>
      <c r="L42" s="9">
        <f t="shared" si="5"/>
        <v>30</v>
      </c>
    </row>
    <row r="43" spans="4:12" x14ac:dyDescent="0.3">
      <c r="D43" s="17">
        <f>IF(Summary!$E$11*12&lt;Engine!L43,"",Engine!L43)</f>
        <v>31</v>
      </c>
      <c r="E43" s="2">
        <f t="shared" si="1"/>
        <v>1340105.6507511903</v>
      </c>
      <c r="F43" s="2">
        <f t="shared" si="2"/>
        <v>53200</v>
      </c>
      <c r="G43" s="2">
        <f>IF(ISNUMBER(D43),E43*Summary!$E$12/12,"")</f>
        <v>15634.565925430556</v>
      </c>
      <c r="H43" s="2">
        <f t="shared" si="3"/>
        <v>37565.434074569443</v>
      </c>
      <c r="I43" s="2">
        <f t="shared" si="4"/>
        <v>1302540.2166766208</v>
      </c>
      <c r="J43" s="7">
        <f t="shared" si="0"/>
        <v>10050.792380633926</v>
      </c>
      <c r="L43" s="9">
        <f t="shared" si="5"/>
        <v>31</v>
      </c>
    </row>
    <row r="44" spans="4:12" x14ac:dyDescent="0.3">
      <c r="D44" s="17">
        <f>IF(Summary!$E$11*12&lt;Engine!L44,"",Engine!L44)</f>
        <v>32</v>
      </c>
      <c r="E44" s="2">
        <f t="shared" si="1"/>
        <v>1302540.2166766208</v>
      </c>
      <c r="F44" s="2">
        <f t="shared" si="2"/>
        <v>53200</v>
      </c>
      <c r="G44" s="2">
        <f>IF(ISNUMBER(D44),E44*Summary!$E$12/12,"")</f>
        <v>15196.302527893909</v>
      </c>
      <c r="H44" s="2">
        <f t="shared" si="3"/>
        <v>38003.697472106091</v>
      </c>
      <c r="I44" s="2">
        <f t="shared" si="4"/>
        <v>1264536.5192045146</v>
      </c>
      <c r="J44" s="7">
        <f t="shared" si="0"/>
        <v>9769.051625074655</v>
      </c>
      <c r="L44" s="9">
        <f t="shared" si="5"/>
        <v>32</v>
      </c>
    </row>
    <row r="45" spans="4:12" x14ac:dyDescent="0.3">
      <c r="D45" s="17">
        <f>IF(Summary!$E$11*12&lt;Engine!L45,"",Engine!L45)</f>
        <v>33</v>
      </c>
      <c r="E45" s="2">
        <f t="shared" si="1"/>
        <v>1264536.5192045146</v>
      </c>
      <c r="F45" s="2">
        <f t="shared" si="2"/>
        <v>53200</v>
      </c>
      <c r="G45" s="2">
        <f>IF(ISNUMBER(D45),E45*Summary!$E$12/12,"")</f>
        <v>14752.926057386003</v>
      </c>
      <c r="H45" s="2">
        <f t="shared" si="3"/>
        <v>38447.073942613999</v>
      </c>
      <c r="I45" s="2">
        <f t="shared" si="4"/>
        <v>1226089.4452619005</v>
      </c>
      <c r="J45" s="7">
        <f t="shared" si="0"/>
        <v>9484.0238940338586</v>
      </c>
      <c r="L45" s="9">
        <f t="shared" si="5"/>
        <v>33</v>
      </c>
    </row>
    <row r="46" spans="4:12" x14ac:dyDescent="0.3">
      <c r="D46" s="17">
        <f>IF(Summary!$E$11*12&lt;Engine!L46,"",Engine!L46)</f>
        <v>34</v>
      </c>
      <c r="E46" s="2">
        <f t="shared" si="1"/>
        <v>1226089.4452619005</v>
      </c>
      <c r="F46" s="2">
        <f t="shared" si="2"/>
        <v>53200</v>
      </c>
      <c r="G46" s="2">
        <f>IF(ISNUMBER(D46),E46*Summary!$E$12/12,"")</f>
        <v>14304.376861388841</v>
      </c>
      <c r="H46" s="2">
        <f t="shared" si="3"/>
        <v>38895.623138611161</v>
      </c>
      <c r="I46" s="2">
        <f t="shared" si="4"/>
        <v>1187193.8221232893</v>
      </c>
      <c r="J46" s="7">
        <f t="shared" si="0"/>
        <v>9195.6708394642537</v>
      </c>
      <c r="L46" s="9">
        <f t="shared" si="5"/>
        <v>34</v>
      </c>
    </row>
    <row r="47" spans="4:12" x14ac:dyDescent="0.3">
      <c r="D47" s="17">
        <f>IF(Summary!$E$11*12&lt;Engine!L47,"",Engine!L47)</f>
        <v>35</v>
      </c>
      <c r="E47" s="2">
        <f t="shared" si="1"/>
        <v>1187193.8221232893</v>
      </c>
      <c r="F47" s="2">
        <f t="shared" si="2"/>
        <v>53200</v>
      </c>
      <c r="G47" s="2">
        <f>IF(ISNUMBER(D47),E47*Summary!$E$12/12,"")</f>
        <v>13850.594591438377</v>
      </c>
      <c r="H47" s="2">
        <f t="shared" si="3"/>
        <v>39349.405408561623</v>
      </c>
      <c r="I47" s="2">
        <f t="shared" si="4"/>
        <v>1147844.4167147276</v>
      </c>
      <c r="J47" s="7">
        <f t="shared" si="0"/>
        <v>8903.9536659246696</v>
      </c>
      <c r="L47" s="9">
        <f t="shared" si="5"/>
        <v>35</v>
      </c>
    </row>
    <row r="48" spans="4:12" x14ac:dyDescent="0.3">
      <c r="D48" s="17">
        <f>IF(Summary!$E$11*12&lt;Engine!L48,"",Engine!L48)</f>
        <v>36</v>
      </c>
      <c r="E48" s="2">
        <f t="shared" si="1"/>
        <v>1147844.4167147276</v>
      </c>
      <c r="F48" s="2">
        <f t="shared" si="2"/>
        <v>53200</v>
      </c>
      <c r="G48" s="2">
        <f>IF(ISNUMBER(D48),E48*Summary!$E$12/12,"")</f>
        <v>13391.518195005157</v>
      </c>
      <c r="H48" s="2">
        <f t="shared" si="3"/>
        <v>39808.481804994844</v>
      </c>
      <c r="I48" s="2">
        <f t="shared" si="4"/>
        <v>1108035.9349097328</v>
      </c>
      <c r="J48" s="7">
        <f t="shared" si="0"/>
        <v>8608.8331253604574</v>
      </c>
      <c r="L48" s="9">
        <f t="shared" si="5"/>
        <v>36</v>
      </c>
    </row>
    <row r="49" spans="4:12" x14ac:dyDescent="0.3">
      <c r="D49" s="17">
        <f>IF(Summary!$E$11*12&lt;Engine!L49,"",Engine!L49)</f>
        <v>37</v>
      </c>
      <c r="E49" s="2">
        <f t="shared" si="1"/>
        <v>1108035.9349097328</v>
      </c>
      <c r="F49" s="2">
        <f t="shared" si="2"/>
        <v>53200</v>
      </c>
      <c r="G49" s="2">
        <f>IF(ISNUMBER(D49),E49*Summary!$E$12/12,"")</f>
        <v>12927.085907280218</v>
      </c>
      <c r="H49" s="2">
        <f t="shared" si="3"/>
        <v>40272.91409271978</v>
      </c>
      <c r="I49" s="2">
        <f t="shared" si="4"/>
        <v>1067763.020817013</v>
      </c>
      <c r="J49" s="7">
        <f t="shared" si="0"/>
        <v>8310.2695118229949</v>
      </c>
      <c r="L49" s="9">
        <f t="shared" si="5"/>
        <v>37</v>
      </c>
    </row>
    <row r="50" spans="4:12" x14ac:dyDescent="0.3">
      <c r="D50" s="17">
        <f>IF(Summary!$E$11*12&lt;Engine!L50,"",Engine!L50)</f>
        <v>38</v>
      </c>
      <c r="E50" s="2">
        <f t="shared" si="1"/>
        <v>1067763.020817013</v>
      </c>
      <c r="F50" s="2">
        <f t="shared" si="2"/>
        <v>53200</v>
      </c>
      <c r="G50" s="2">
        <f>IF(ISNUMBER(D50),E50*Summary!$E$12/12,"")</f>
        <v>12457.235242865152</v>
      </c>
      <c r="H50" s="2">
        <f t="shared" si="3"/>
        <v>40742.76475713485</v>
      </c>
      <c r="I50" s="2">
        <f t="shared" si="4"/>
        <v>1027020.2560598782</v>
      </c>
      <c r="J50" s="7">
        <f t="shared" si="0"/>
        <v>8008.2226561275966</v>
      </c>
      <c r="L50" s="9">
        <f t="shared" si="5"/>
        <v>38</v>
      </c>
    </row>
    <row r="51" spans="4:12" x14ac:dyDescent="0.3">
      <c r="D51" s="17">
        <f>IF(Summary!$E$11*12&lt;Engine!L51,"",Engine!L51)</f>
        <v>39</v>
      </c>
      <c r="E51" s="2">
        <f t="shared" si="1"/>
        <v>1027020.2560598782</v>
      </c>
      <c r="F51" s="2">
        <f t="shared" si="2"/>
        <v>53200</v>
      </c>
      <c r="G51" s="2">
        <f>IF(ISNUMBER(D51),E51*Summary!$E$12/12,"")</f>
        <v>11981.902987365247</v>
      </c>
      <c r="H51" s="2">
        <f t="shared" si="3"/>
        <v>41218.097012634753</v>
      </c>
      <c r="I51" s="2">
        <f t="shared" si="4"/>
        <v>985802.15904724342</v>
      </c>
      <c r="J51" s="7">
        <f t="shared" si="0"/>
        <v>7702.651920449086</v>
      </c>
      <c r="L51" s="9">
        <f t="shared" si="5"/>
        <v>39</v>
      </c>
    </row>
    <row r="52" spans="4:12" x14ac:dyDescent="0.3">
      <c r="D52" s="17">
        <f>IF(Summary!$E$11*12&lt;Engine!L52,"",Engine!L52)</f>
        <v>40</v>
      </c>
      <c r="E52" s="2">
        <f t="shared" si="1"/>
        <v>985802.15904724342</v>
      </c>
      <c r="F52" s="2">
        <f t="shared" si="2"/>
        <v>53200</v>
      </c>
      <c r="G52" s="2">
        <f>IF(ISNUMBER(D52),E52*Summary!$E$12/12,"")</f>
        <v>11501.025188884509</v>
      </c>
      <c r="H52" s="2">
        <f t="shared" si="3"/>
        <v>41698.974811115491</v>
      </c>
      <c r="I52" s="2">
        <f t="shared" si="4"/>
        <v>944103.18423612788</v>
      </c>
      <c r="J52" s="7">
        <f t="shared" si="0"/>
        <v>7393.5161928543248</v>
      </c>
      <c r="L52" s="9">
        <f t="shared" si="5"/>
        <v>40</v>
      </c>
    </row>
    <row r="53" spans="4:12" x14ac:dyDescent="0.3">
      <c r="D53" s="17">
        <f>IF(Summary!$E$11*12&lt;Engine!L53,"",Engine!L53)</f>
        <v>41</v>
      </c>
      <c r="E53" s="2">
        <f t="shared" si="1"/>
        <v>944103.18423612788</v>
      </c>
      <c r="F53" s="2">
        <f t="shared" si="2"/>
        <v>53200</v>
      </c>
      <c r="G53" s="2">
        <f>IF(ISNUMBER(D53),E53*Summary!$E$12/12,"")</f>
        <v>11014.537149421492</v>
      </c>
      <c r="H53" s="2">
        <f t="shared" si="3"/>
        <v>42185.462850578508</v>
      </c>
      <c r="I53" s="2">
        <f t="shared" si="4"/>
        <v>901917.7213855494</v>
      </c>
      <c r="J53" s="7">
        <f t="shared" si="0"/>
        <v>7080.7738817709587</v>
      </c>
      <c r="L53" s="9">
        <f t="shared" si="5"/>
        <v>41</v>
      </c>
    </row>
    <row r="54" spans="4:12" x14ac:dyDescent="0.3">
      <c r="D54" s="17">
        <f>IF(Summary!$E$11*12&lt;Engine!L54,"",Engine!L54)</f>
        <v>42</v>
      </c>
      <c r="E54" s="2">
        <f t="shared" si="1"/>
        <v>901917.7213855494</v>
      </c>
      <c r="F54" s="2">
        <f t="shared" si="2"/>
        <v>53200</v>
      </c>
      <c r="G54" s="2">
        <f>IF(ISNUMBER(D54),E54*Summary!$E$12/12,"")</f>
        <v>10522.373416164744</v>
      </c>
      <c r="H54" s="2">
        <f t="shared" si="3"/>
        <v>42677.626583835256</v>
      </c>
      <c r="I54" s="2">
        <f t="shared" si="4"/>
        <v>859240.09480171418</v>
      </c>
      <c r="J54" s="7">
        <f t="shared" si="0"/>
        <v>6764.3829103916205</v>
      </c>
      <c r="L54" s="9">
        <f t="shared" si="5"/>
        <v>42</v>
      </c>
    </row>
    <row r="55" spans="4:12" x14ac:dyDescent="0.3">
      <c r="D55" s="17">
        <f>IF(Summary!$E$11*12&lt;Engine!L55,"",Engine!L55)</f>
        <v>43</v>
      </c>
      <c r="E55" s="2">
        <f t="shared" si="1"/>
        <v>859240.09480171418</v>
      </c>
      <c r="F55" s="2">
        <f t="shared" si="2"/>
        <v>53200</v>
      </c>
      <c r="G55" s="2">
        <f>IF(ISNUMBER(D55),E55*Summary!$E$12/12,"")</f>
        <v>10024.467772686667</v>
      </c>
      <c r="H55" s="2">
        <f t="shared" si="3"/>
        <v>43175.532227313335</v>
      </c>
      <c r="I55" s="2">
        <f t="shared" si="4"/>
        <v>816064.5625744008</v>
      </c>
      <c r="J55" s="7">
        <f t="shared" si="0"/>
        <v>6444.3007110128565</v>
      </c>
      <c r="L55" s="9">
        <f t="shared" si="5"/>
        <v>43</v>
      </c>
    </row>
    <row r="56" spans="4:12" x14ac:dyDescent="0.3">
      <c r="D56" s="17">
        <f>IF(Summary!$E$11*12&lt;Engine!L56,"",Engine!L56)</f>
        <v>44</v>
      </c>
      <c r="E56" s="2">
        <f t="shared" si="1"/>
        <v>816064.5625744008</v>
      </c>
      <c r="F56" s="2">
        <f t="shared" si="2"/>
        <v>53200</v>
      </c>
      <c r="G56" s="2">
        <f>IF(ISNUMBER(D56),E56*Summary!$E$12/12,"")</f>
        <v>9520.7532300346775</v>
      </c>
      <c r="H56" s="2">
        <f t="shared" si="3"/>
        <v>43679.246769965321</v>
      </c>
      <c r="I56" s="2">
        <f t="shared" si="4"/>
        <v>772385.31580443552</v>
      </c>
      <c r="J56" s="7">
        <f t="shared" si="0"/>
        <v>6120.4842193080049</v>
      </c>
      <c r="L56" s="9">
        <f t="shared" si="5"/>
        <v>44</v>
      </c>
    </row>
    <row r="57" spans="4:12" x14ac:dyDescent="0.3">
      <c r="D57" s="17">
        <f>IF(Summary!$E$11*12&lt;Engine!L57,"",Engine!L57)</f>
        <v>45</v>
      </c>
      <c r="E57" s="2">
        <f t="shared" si="1"/>
        <v>772385.31580443552</v>
      </c>
      <c r="F57" s="2">
        <f t="shared" si="2"/>
        <v>53200</v>
      </c>
      <c r="G57" s="2">
        <f>IF(ISNUMBER(D57),E57*Summary!$E$12/12,"")</f>
        <v>9011.1620177184159</v>
      </c>
      <c r="H57" s="2">
        <f t="shared" si="3"/>
        <v>44188.837982281584</v>
      </c>
      <c r="I57" s="2">
        <f t="shared" si="4"/>
        <v>728196.47782215395</v>
      </c>
      <c r="J57" s="7">
        <f t="shared" si="0"/>
        <v>5792.889868533267</v>
      </c>
      <c r="L57" s="9">
        <f t="shared" si="5"/>
        <v>45</v>
      </c>
    </row>
    <row r="58" spans="4:12" x14ac:dyDescent="0.3">
      <c r="D58" s="17">
        <f>IF(Summary!$E$11*12&lt;Engine!L58,"",Engine!L58)</f>
        <v>46</v>
      </c>
      <c r="E58" s="2">
        <f t="shared" si="1"/>
        <v>728196.47782215395</v>
      </c>
      <c r="F58" s="2">
        <f t="shared" si="2"/>
        <v>53200</v>
      </c>
      <c r="G58" s="2">
        <f>IF(ISNUMBER(D58),E58*Summary!$E$12/12,"")</f>
        <v>8495.625574591797</v>
      </c>
      <c r="H58" s="2">
        <f t="shared" si="3"/>
        <v>44704.374425408205</v>
      </c>
      <c r="I58" s="2">
        <f t="shared" si="4"/>
        <v>683492.10339674575</v>
      </c>
      <c r="J58" s="7">
        <f t="shared" si="0"/>
        <v>5461.4735836661539</v>
      </c>
      <c r="L58" s="9">
        <f t="shared" si="5"/>
        <v>46</v>
      </c>
    </row>
    <row r="59" spans="4:12" x14ac:dyDescent="0.3">
      <c r="D59" s="17">
        <f>IF(Summary!$E$11*12&lt;Engine!L59,"",Engine!L59)</f>
        <v>47</v>
      </c>
      <c r="E59" s="2">
        <f t="shared" si="1"/>
        <v>683492.10339674575</v>
      </c>
      <c r="F59" s="2">
        <f t="shared" si="2"/>
        <v>53200</v>
      </c>
      <c r="G59" s="2">
        <f>IF(ISNUMBER(D59),E59*Summary!$E$12/12,"")</f>
        <v>7974.0745396287011</v>
      </c>
      <c r="H59" s="2">
        <f t="shared" si="3"/>
        <v>45225.925460371298</v>
      </c>
      <c r="I59" s="2">
        <f t="shared" si="4"/>
        <v>638266.17793637444</v>
      </c>
      <c r="J59" s="7">
        <f t="shared" si="0"/>
        <v>5126.190775475593</v>
      </c>
      <c r="L59" s="9">
        <f t="shared" si="5"/>
        <v>47</v>
      </c>
    </row>
    <row r="60" spans="4:12" x14ac:dyDescent="0.3">
      <c r="D60" s="17">
        <f>IF(Summary!$E$11*12&lt;Engine!L60,"",Engine!L60)</f>
        <v>48</v>
      </c>
      <c r="E60" s="2">
        <f t="shared" si="1"/>
        <v>638266.17793637444</v>
      </c>
      <c r="F60" s="2">
        <f t="shared" si="2"/>
        <v>53200</v>
      </c>
      <c r="G60" s="2">
        <f>IF(ISNUMBER(D60),E60*Summary!$E$12/12,"")</f>
        <v>7446.4387425910354</v>
      </c>
      <c r="H60" s="2">
        <f t="shared" si="3"/>
        <v>45753.561257408961</v>
      </c>
      <c r="I60" s="2">
        <f t="shared" si="4"/>
        <v>592512.61667896551</v>
      </c>
      <c r="J60" s="7">
        <f t="shared" si="0"/>
        <v>4786.996334522808</v>
      </c>
      <c r="L60" s="9">
        <f t="shared" si="5"/>
        <v>48</v>
      </c>
    </row>
    <row r="61" spans="4:12" x14ac:dyDescent="0.3">
      <c r="D61" s="17">
        <f>IF(Summary!$E$11*12&lt;Engine!L61,"",Engine!L61)</f>
        <v>49</v>
      </c>
      <c r="E61" s="2">
        <f t="shared" si="1"/>
        <v>592512.61667896551</v>
      </c>
      <c r="F61" s="2">
        <f t="shared" si="2"/>
        <v>53200</v>
      </c>
      <c r="G61" s="2">
        <f>IF(ISNUMBER(D61),E61*Summary!$E$12/12,"")</f>
        <v>6912.6471945879312</v>
      </c>
      <c r="H61" s="2">
        <f t="shared" si="3"/>
        <v>46287.352805412069</v>
      </c>
      <c r="I61" s="2">
        <f t="shared" si="4"/>
        <v>546225.26387355349</v>
      </c>
      <c r="J61" s="7">
        <f t="shared" si="0"/>
        <v>4443.8446250922416</v>
      </c>
      <c r="L61" s="9">
        <f t="shared" si="5"/>
        <v>49</v>
      </c>
    </row>
    <row r="62" spans="4:12" x14ac:dyDescent="0.3">
      <c r="D62" s="17">
        <f>IF(Summary!$E$11*12&lt;Engine!L62,"",Engine!L62)</f>
        <v>50</v>
      </c>
      <c r="E62" s="2">
        <f t="shared" si="1"/>
        <v>546225.26387355349</v>
      </c>
      <c r="F62" s="2">
        <f t="shared" si="2"/>
        <v>53200</v>
      </c>
      <c r="G62" s="2">
        <f>IF(ISNUMBER(D62),E62*Summary!$E$12/12,"")</f>
        <v>6372.6280785247909</v>
      </c>
      <c r="H62" s="2">
        <f t="shared" si="3"/>
        <v>46827.371921475205</v>
      </c>
      <c r="I62" s="2">
        <f t="shared" si="4"/>
        <v>499397.89195207827</v>
      </c>
      <c r="J62" s="7">
        <f t="shared" si="0"/>
        <v>4096.6894790516508</v>
      </c>
      <c r="L62" s="9">
        <f t="shared" si="5"/>
        <v>50</v>
      </c>
    </row>
    <row r="63" spans="4:12" x14ac:dyDescent="0.3">
      <c r="D63" s="17">
        <f>IF(Summary!$E$11*12&lt;Engine!L63,"",Engine!L63)</f>
        <v>51</v>
      </c>
      <c r="E63" s="2">
        <f t="shared" si="1"/>
        <v>499397.89195207827</v>
      </c>
      <c r="F63" s="2">
        <f t="shared" si="2"/>
        <v>53200</v>
      </c>
      <c r="G63" s="2">
        <f>IF(ISNUMBER(D63),E63*Summary!$E$12/12,"")</f>
        <v>5826.3087394409131</v>
      </c>
      <c r="H63" s="2">
        <f t="shared" si="3"/>
        <v>47373.691260559084</v>
      </c>
      <c r="I63" s="2">
        <f t="shared" si="4"/>
        <v>452024.20069151919</v>
      </c>
      <c r="J63" s="7">
        <f t="shared" si="0"/>
        <v>3745.4841896405869</v>
      </c>
      <c r="L63" s="9">
        <f t="shared" si="5"/>
        <v>51</v>
      </c>
    </row>
    <row r="64" spans="4:12" x14ac:dyDescent="0.3">
      <c r="D64" s="17">
        <f>IF(Summary!$E$11*12&lt;Engine!L64,"",Engine!L64)</f>
        <v>52</v>
      </c>
      <c r="E64" s="2">
        <f t="shared" si="1"/>
        <v>452024.20069151919</v>
      </c>
      <c r="F64" s="2">
        <f t="shared" si="2"/>
        <v>53200</v>
      </c>
      <c r="G64" s="2">
        <f>IF(ISNUMBER(D64),E64*Summary!$E$12/12,"")</f>
        <v>5273.6156747343912</v>
      </c>
      <c r="H64" s="2">
        <f t="shared" si="3"/>
        <v>47926.384325265608</v>
      </c>
      <c r="I64" s="2">
        <f t="shared" si="4"/>
        <v>404097.8163662536</v>
      </c>
      <c r="J64" s="7">
        <f t="shared" si="0"/>
        <v>3390.1815051863937</v>
      </c>
      <c r="L64" s="9">
        <f t="shared" si="5"/>
        <v>52</v>
      </c>
    </row>
    <row r="65" spans="4:12" x14ac:dyDescent="0.3">
      <c r="D65" s="17">
        <f>IF(Summary!$E$11*12&lt;Engine!L65,"",Engine!L65)</f>
        <v>53</v>
      </c>
      <c r="E65" s="2">
        <f t="shared" si="1"/>
        <v>404097.8163662536</v>
      </c>
      <c r="F65" s="2">
        <f t="shared" si="2"/>
        <v>53200</v>
      </c>
      <c r="G65" s="2">
        <f>IF(ISNUMBER(D65),E65*Summary!$E$12/12,"")</f>
        <v>4714.4745242729596</v>
      </c>
      <c r="H65" s="2">
        <f t="shared" si="3"/>
        <v>48485.525475727038</v>
      </c>
      <c r="I65" s="2">
        <f t="shared" si="4"/>
        <v>355612.29089052655</v>
      </c>
      <c r="J65" s="7">
        <f t="shared" si="0"/>
        <v>3030.7336227469018</v>
      </c>
      <c r="L65" s="9">
        <f t="shared" si="5"/>
        <v>53</v>
      </c>
    </row>
    <row r="66" spans="4:12" x14ac:dyDescent="0.3">
      <c r="D66" s="17">
        <f>IF(Summary!$E$11*12&lt;Engine!L66,"",Engine!L66)</f>
        <v>54</v>
      </c>
      <c r="E66" s="2">
        <f t="shared" si="1"/>
        <v>355612.29089052655</v>
      </c>
      <c r="F66" s="2">
        <f t="shared" si="2"/>
        <v>53200</v>
      </c>
      <c r="G66" s="2">
        <f>IF(ISNUMBER(D66),E66*Summary!$E$12/12,"")</f>
        <v>4148.8100603894773</v>
      </c>
      <c r="H66" s="2">
        <f t="shared" si="3"/>
        <v>49051.189939610522</v>
      </c>
      <c r="I66" s="2">
        <f t="shared" si="4"/>
        <v>306561.10095091601</v>
      </c>
      <c r="J66" s="7">
        <f t="shared" si="0"/>
        <v>2667.0921816789491</v>
      </c>
      <c r="L66" s="9">
        <f t="shared" si="5"/>
        <v>54</v>
      </c>
    </row>
    <row r="67" spans="4:12" x14ac:dyDescent="0.3">
      <c r="D67" s="17">
        <f>IF(Summary!$E$11*12&lt;Engine!L67,"",Engine!L67)</f>
        <v>55</v>
      </c>
      <c r="E67" s="2">
        <f t="shared" si="1"/>
        <v>306561.10095091601</v>
      </c>
      <c r="F67" s="2">
        <f t="shared" si="2"/>
        <v>53200</v>
      </c>
      <c r="G67" s="2">
        <f>IF(ISNUMBER(D67),E67*Summary!$E$12/12,"")</f>
        <v>3576.546177760687</v>
      </c>
      <c r="H67" s="2">
        <f t="shared" si="3"/>
        <v>49623.453822239317</v>
      </c>
      <c r="I67" s="2">
        <f t="shared" si="4"/>
        <v>256937.6471286767</v>
      </c>
      <c r="J67" s="7">
        <f t="shared" si="0"/>
        <v>2299.2082571318701</v>
      </c>
      <c r="L67" s="9">
        <f t="shared" si="5"/>
        <v>55</v>
      </c>
    </row>
    <row r="68" spans="4:12" x14ac:dyDescent="0.3">
      <c r="D68" s="17">
        <f>IF(Summary!$E$11*12&lt;Engine!L68,"",Engine!L68)</f>
        <v>56</v>
      </c>
      <c r="E68" s="2">
        <f t="shared" si="1"/>
        <v>256937.6471286767</v>
      </c>
      <c r="F68" s="2">
        <f t="shared" si="2"/>
        <v>53200</v>
      </c>
      <c r="G68" s="2">
        <f>IF(ISNUMBER(D68),E68*Summary!$E$12/12,"")</f>
        <v>2997.6058831678952</v>
      </c>
      <c r="H68" s="2">
        <f t="shared" si="3"/>
        <v>50202.394116832103</v>
      </c>
      <c r="I68" s="2">
        <f t="shared" si="4"/>
        <v>206735.25301184459</v>
      </c>
      <c r="J68" s="7">
        <f t="shared" si="0"/>
        <v>1927.0323534650752</v>
      </c>
      <c r="L68" s="9">
        <f t="shared" si="5"/>
        <v>56</v>
      </c>
    </row>
    <row r="69" spans="4:12" x14ac:dyDescent="0.3">
      <c r="D69" s="17">
        <f>IF(Summary!$E$11*12&lt;Engine!L69,"",Engine!L69)</f>
        <v>57</v>
      </c>
      <c r="E69" s="2">
        <f t="shared" si="1"/>
        <v>206735.25301184459</v>
      </c>
      <c r="F69" s="2">
        <f t="shared" si="2"/>
        <v>53200</v>
      </c>
      <c r="G69" s="2">
        <f>IF(ISNUMBER(D69),E69*Summary!$E$12/12,"")</f>
        <v>2411.9112851381869</v>
      </c>
      <c r="H69" s="2">
        <f t="shared" si="3"/>
        <v>50788.088714861813</v>
      </c>
      <c r="I69" s="2">
        <f t="shared" si="4"/>
        <v>155947.16429698278</v>
      </c>
      <c r="J69" s="7">
        <f t="shared" si="0"/>
        <v>1550.5143975888343</v>
      </c>
      <c r="L69" s="9">
        <f t="shared" si="5"/>
        <v>57</v>
      </c>
    </row>
    <row r="70" spans="4:12" x14ac:dyDescent="0.3">
      <c r="D70" s="17">
        <f>IF(Summary!$E$11*12&lt;Engine!L70,"",Engine!L70)</f>
        <v>58</v>
      </c>
      <c r="E70" s="2">
        <f t="shared" si="1"/>
        <v>155947.16429698278</v>
      </c>
      <c r="F70" s="2">
        <f t="shared" si="2"/>
        <v>53200</v>
      </c>
      <c r="G70" s="2">
        <f>IF(ISNUMBER(D70),E70*Summary!$E$12/12,"")</f>
        <v>1819.3835834647991</v>
      </c>
      <c r="H70" s="2">
        <f t="shared" si="3"/>
        <v>51380.616416535202</v>
      </c>
      <c r="I70" s="2">
        <f t="shared" si="4"/>
        <v>104566.54788044759</v>
      </c>
      <c r="J70" s="7">
        <f t="shared" si="0"/>
        <v>1169.6037322273708</v>
      </c>
      <c r="L70" s="9">
        <f t="shared" si="5"/>
        <v>58</v>
      </c>
    </row>
    <row r="71" spans="4:12" x14ac:dyDescent="0.3">
      <c r="D71" s="17">
        <f>IF(Summary!$E$11*12&lt;Engine!L71,"",Engine!L71)</f>
        <v>59</v>
      </c>
      <c r="E71" s="2">
        <f t="shared" si="1"/>
        <v>104566.54788044759</v>
      </c>
      <c r="F71" s="2">
        <f t="shared" si="2"/>
        <v>53200</v>
      </c>
      <c r="G71" s="2">
        <f>IF(ISNUMBER(D71),E71*Summary!$E$12/12,"")</f>
        <v>1219.9430586052219</v>
      </c>
      <c r="H71" s="2">
        <f t="shared" si="3"/>
        <v>51980.056941394781</v>
      </c>
      <c r="I71" s="2">
        <f t="shared" si="4"/>
        <v>52586.490939052805</v>
      </c>
      <c r="J71" s="7">
        <f t="shared" si="0"/>
        <v>784.24910910335677</v>
      </c>
      <c r="L71" s="9">
        <f t="shared" si="5"/>
        <v>59</v>
      </c>
    </row>
    <row r="72" spans="4:12" x14ac:dyDescent="0.3">
      <c r="D72" s="17">
        <f>IF(Summary!$E$11*12&lt;Engine!L72,"",Engine!L72)</f>
        <v>60</v>
      </c>
      <c r="E72" s="2">
        <f t="shared" si="1"/>
        <v>52586.490939052805</v>
      </c>
      <c r="F72" s="2">
        <f t="shared" si="2"/>
        <v>53200</v>
      </c>
      <c r="G72" s="2">
        <f>IF(ISNUMBER(D72),E72*Summary!$E$12/12,"")</f>
        <v>613.50906095561606</v>
      </c>
      <c r="H72" s="2">
        <f t="shared" si="3"/>
        <v>52586.490939044386</v>
      </c>
      <c r="I72" s="2">
        <f t="shared" si="4"/>
        <v>8.4182829596102238E-9</v>
      </c>
      <c r="J72" s="7">
        <f t="shared" si="0"/>
        <v>394.39868204289604</v>
      </c>
      <c r="L72" s="9">
        <f t="shared" si="5"/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77"/>
  <sheetViews>
    <sheetView showGridLines="0" workbookViewId="0">
      <selection activeCell="D10" sqref="D10"/>
    </sheetView>
  </sheetViews>
  <sheetFormatPr defaultRowHeight="14.4" outlineLevelCol="1" x14ac:dyDescent="0.3"/>
  <cols>
    <col min="1" max="2" width="1.77734375" customWidth="1"/>
    <col min="3" max="3" width="51.44140625" customWidth="1"/>
    <col min="4" max="4" width="16.88671875" style="24" customWidth="1"/>
    <col min="5" max="5" width="12.33203125" customWidth="1"/>
    <col min="6" max="6" width="30.21875" customWidth="1"/>
    <col min="7" max="7" width="11" customWidth="1"/>
    <col min="8" max="8" width="36.44140625" bestFit="1" customWidth="1"/>
    <col min="9" max="9" width="16.6640625" customWidth="1"/>
    <col min="10" max="10" width="13.33203125" customWidth="1"/>
    <col min="12" max="12" width="8.88671875" outlineLevel="1"/>
  </cols>
  <sheetData>
    <row r="2" spans="3:10" s="3" customFormat="1" x14ac:dyDescent="0.3">
      <c r="D2" s="20"/>
    </row>
    <row r="3" spans="3:10" s="3" customFormat="1" x14ac:dyDescent="0.3">
      <c r="D3" s="21"/>
    </row>
    <row r="4" spans="3:10" s="3" customFormat="1" x14ac:dyDescent="0.3">
      <c r="C4" s="3" t="s">
        <v>20</v>
      </c>
      <c r="D4" s="11">
        <f>Summary!$E$10</f>
        <v>4000000</v>
      </c>
    </row>
    <row r="5" spans="3:10" s="3" customFormat="1" x14ac:dyDescent="0.3">
      <c r="C5" s="3" t="s">
        <v>24</v>
      </c>
      <c r="D5" s="18">
        <f>PMT(Summary!E12/12,Summary!E11*12,-D4)</f>
        <v>93073.003397550783</v>
      </c>
      <c r="F5" s="4"/>
    </row>
    <row r="6" spans="3:10" s="3" customFormat="1" x14ac:dyDescent="0.3">
      <c r="C6" s="3" t="s">
        <v>10</v>
      </c>
      <c r="D6" s="22">
        <f>Engine!$D$3</f>
        <v>0.2</v>
      </c>
      <c r="F6" s="4"/>
    </row>
    <row r="7" spans="3:10" s="3" customFormat="1" ht="28.8" x14ac:dyDescent="0.3">
      <c r="C7" s="3" t="s">
        <v>25</v>
      </c>
      <c r="D7" s="18">
        <f>D5/(1-$D$6)</f>
        <v>116341.25424693848</v>
      </c>
    </row>
    <row r="8" spans="3:10" s="3" customFormat="1" ht="28.8" x14ac:dyDescent="0.3">
      <c r="C8" s="3" t="s">
        <v>26</v>
      </c>
      <c r="D8" s="46">
        <f>D7/Summary!$E$7</f>
        <v>122464.47815467209</v>
      </c>
    </row>
    <row r="9" spans="3:10" s="3" customFormat="1" x14ac:dyDescent="0.3">
      <c r="C9" s="3" t="s">
        <v>27</v>
      </c>
      <c r="D9" s="23">
        <f>D8/Summary!$E$5</f>
        <v>12.246447815467208</v>
      </c>
      <c r="G9" s="5"/>
    </row>
    <row r="11" spans="3:10" x14ac:dyDescent="0.3">
      <c r="C11" s="3" t="s">
        <v>13</v>
      </c>
      <c r="D11" s="22">
        <f>Summary!$E$13</f>
        <v>0.09</v>
      </c>
    </row>
    <row r="14" spans="3:10" s="3" customFormat="1" ht="28.8" x14ac:dyDescent="0.3">
      <c r="D14" s="21"/>
      <c r="E14" s="8" t="s">
        <v>7</v>
      </c>
      <c r="F14" s="8" t="s">
        <v>4</v>
      </c>
      <c r="G14" s="8" t="s">
        <v>5</v>
      </c>
      <c r="H14" s="8" t="s">
        <v>6</v>
      </c>
      <c r="I14" s="8" t="s">
        <v>8</v>
      </c>
      <c r="J14" s="8" t="s">
        <v>14</v>
      </c>
    </row>
    <row r="15" spans="3:10" s="3" customFormat="1" ht="4.05" customHeight="1" x14ac:dyDescent="0.3">
      <c r="D15" s="21"/>
      <c r="E15" s="12"/>
      <c r="F15" s="12"/>
      <c r="G15" s="12"/>
      <c r="H15" s="12"/>
      <c r="I15" s="12"/>
      <c r="J15" s="12"/>
    </row>
    <row r="16" spans="3:10" s="3" customFormat="1" x14ac:dyDescent="0.3">
      <c r="D16" s="25" t="s">
        <v>17</v>
      </c>
      <c r="E16" s="14"/>
      <c r="F16" s="14"/>
      <c r="G16" s="15">
        <f>SUM(G18:G77)</f>
        <v>1584380.2038530479</v>
      </c>
      <c r="H16" s="15">
        <f>SUM(H18:H77)</f>
        <v>3999999.9999999986</v>
      </c>
      <c r="I16" s="14"/>
      <c r="J16" s="16">
        <f>SUM(J18:J77)</f>
        <v>1018530.1310483873</v>
      </c>
    </row>
    <row r="17" spans="4:12" s="3" customFormat="1" ht="4.05" customHeight="1" x14ac:dyDescent="0.3">
      <c r="D17" s="21"/>
      <c r="E17" s="12"/>
      <c r="F17" s="12"/>
      <c r="G17" s="12"/>
      <c r="H17" s="12"/>
      <c r="I17" s="12"/>
      <c r="J17" s="12"/>
    </row>
    <row r="18" spans="4:12" x14ac:dyDescent="0.3">
      <c r="D18" s="26">
        <f>IF(Summary!$E$11*12&lt;'Engine (2)'!L18,"",'Engine (2)'!L18)</f>
        <v>1</v>
      </c>
      <c r="E18" s="2">
        <f>D4</f>
        <v>4000000</v>
      </c>
      <c r="F18" s="2">
        <f>D5</f>
        <v>93073.003397550783</v>
      </c>
      <c r="G18" s="2">
        <f>E18*Summary!$E$12/12</f>
        <v>46666.666666666664</v>
      </c>
      <c r="H18" s="2">
        <f>F18-G18</f>
        <v>46406.336730884119</v>
      </c>
      <c r="I18" s="2">
        <f>E18-H18</f>
        <v>3953593.6632691161</v>
      </c>
      <c r="J18" s="7">
        <f>IF(ISNUMBER(D18),E18*$D$11/12,"")</f>
        <v>30000</v>
      </c>
      <c r="L18" s="9">
        <v>1</v>
      </c>
    </row>
    <row r="19" spans="4:12" x14ac:dyDescent="0.3">
      <c r="D19" s="26">
        <f>IF(Summary!$E$11*12&lt;'Engine (2)'!L19,"",'Engine (2)'!L19)</f>
        <v>2</v>
      </c>
      <c r="E19" s="2">
        <f>IF(ISNUMBER(D19),I18,"")</f>
        <v>3953593.6632691161</v>
      </c>
      <c r="F19" s="2">
        <f>IF(ISNUMBER(D19),F18,"")</f>
        <v>93073.003397550783</v>
      </c>
      <c r="G19" s="2">
        <f>IF(ISNUMBER(D19),E19*Summary!$E$12/12,"")</f>
        <v>46125.259404806362</v>
      </c>
      <c r="H19" s="2">
        <f>IF(ISNUMBER(D19),F19-G19,"")</f>
        <v>46947.743992744421</v>
      </c>
      <c r="I19" s="2">
        <f>IF(ISNUMBER(D19),E19-H19,"")</f>
        <v>3906645.9192763716</v>
      </c>
      <c r="J19" s="7">
        <f t="shared" ref="J19:J77" si="0">IF(ISNUMBER(D19),E19*$D$11/12,"")</f>
        <v>29651.95247451837</v>
      </c>
      <c r="L19" s="9">
        <f>L18+1</f>
        <v>2</v>
      </c>
    </row>
    <row r="20" spans="4:12" x14ac:dyDescent="0.3">
      <c r="D20" s="26">
        <f>IF(Summary!$E$11*12&lt;'Engine (2)'!L20,"",'Engine (2)'!L20)</f>
        <v>3</v>
      </c>
      <c r="E20" s="2">
        <f t="shared" ref="E20:E77" si="1">IF(ISNUMBER(D20),I19,"")</f>
        <v>3906645.9192763716</v>
      </c>
      <c r="F20" s="2">
        <f t="shared" ref="F20:F77" si="2">IF(ISNUMBER(D20),F19,"")</f>
        <v>93073.003397550783</v>
      </c>
      <c r="G20" s="2">
        <f>IF(ISNUMBER(D20),E20*Summary!$E$12/12,"")</f>
        <v>45577.535724891008</v>
      </c>
      <c r="H20" s="2">
        <f t="shared" ref="H20:H77" si="3">IF(ISNUMBER(D20),F20-G20,"")</f>
        <v>47495.467672659775</v>
      </c>
      <c r="I20" s="2">
        <f t="shared" ref="I20:I77" si="4">IF(ISNUMBER(D20),E20-H20,"")</f>
        <v>3859150.451603712</v>
      </c>
      <c r="J20" s="7">
        <f t="shared" si="0"/>
        <v>29299.844394572789</v>
      </c>
      <c r="L20" s="9">
        <f t="shared" ref="L20:L77" si="5">L19+1</f>
        <v>3</v>
      </c>
    </row>
    <row r="21" spans="4:12" x14ac:dyDescent="0.3">
      <c r="D21" s="26">
        <f>IF(Summary!$E$11*12&lt;'Engine (2)'!L21,"",'Engine (2)'!L21)</f>
        <v>4</v>
      </c>
      <c r="E21" s="2">
        <f t="shared" si="1"/>
        <v>3859150.451603712</v>
      </c>
      <c r="F21" s="2">
        <f t="shared" si="2"/>
        <v>93073.003397550783</v>
      </c>
      <c r="G21" s="2">
        <f>IF(ISNUMBER(D21),E21*Summary!$E$12/12,"")</f>
        <v>45023.421935376646</v>
      </c>
      <c r="H21" s="2">
        <f t="shared" si="3"/>
        <v>48049.581462174137</v>
      </c>
      <c r="I21" s="2">
        <f t="shared" si="4"/>
        <v>3811100.8701415379</v>
      </c>
      <c r="J21" s="7">
        <f t="shared" si="0"/>
        <v>28943.628387027838</v>
      </c>
      <c r="L21" s="9">
        <f t="shared" si="5"/>
        <v>4</v>
      </c>
    </row>
    <row r="22" spans="4:12" x14ac:dyDescent="0.3">
      <c r="D22" s="26">
        <f>IF(Summary!$E$11*12&lt;'Engine (2)'!L22,"",'Engine (2)'!L22)</f>
        <v>5</v>
      </c>
      <c r="E22" s="2">
        <f t="shared" si="1"/>
        <v>3811100.8701415379</v>
      </c>
      <c r="F22" s="2">
        <f t="shared" si="2"/>
        <v>93073.003397550783</v>
      </c>
      <c r="G22" s="2">
        <f>IF(ISNUMBER(D22),E22*Summary!$E$12/12,"")</f>
        <v>44462.843484984616</v>
      </c>
      <c r="H22" s="2">
        <f t="shared" si="3"/>
        <v>48610.159912566167</v>
      </c>
      <c r="I22" s="2">
        <f t="shared" si="4"/>
        <v>3762490.7102289717</v>
      </c>
      <c r="J22" s="7">
        <f t="shared" si="0"/>
        <v>28583.256526061534</v>
      </c>
      <c r="L22" s="9">
        <f t="shared" si="5"/>
        <v>5</v>
      </c>
    </row>
    <row r="23" spans="4:12" x14ac:dyDescent="0.3">
      <c r="D23" s="26">
        <f>IF(Summary!$E$11*12&lt;'Engine (2)'!L23,"",'Engine (2)'!L23)</f>
        <v>6</v>
      </c>
      <c r="E23" s="2">
        <f t="shared" si="1"/>
        <v>3762490.7102289717</v>
      </c>
      <c r="F23" s="2">
        <f t="shared" si="2"/>
        <v>93073.003397550783</v>
      </c>
      <c r="G23" s="2">
        <f>IF(ISNUMBER(D23),E23*Summary!$E$12/12,"")</f>
        <v>43895.724952671335</v>
      </c>
      <c r="H23" s="2">
        <f t="shared" si="3"/>
        <v>49177.278444879448</v>
      </c>
      <c r="I23" s="2">
        <f t="shared" si="4"/>
        <v>3713313.4317840924</v>
      </c>
      <c r="J23" s="7">
        <f t="shared" si="0"/>
        <v>28218.680326717284</v>
      </c>
      <c r="L23" s="9">
        <f t="shared" si="5"/>
        <v>6</v>
      </c>
    </row>
    <row r="24" spans="4:12" x14ac:dyDescent="0.3">
      <c r="D24" s="26">
        <f>IF(Summary!$E$11*12&lt;'Engine (2)'!L24,"",'Engine (2)'!L24)</f>
        <v>7</v>
      </c>
      <c r="E24" s="2">
        <f t="shared" si="1"/>
        <v>3713313.4317840924</v>
      </c>
      <c r="F24" s="2">
        <f t="shared" si="2"/>
        <v>93073.003397550783</v>
      </c>
      <c r="G24" s="2">
        <f>IF(ISNUMBER(D24),E24*Summary!$E$12/12,"")</f>
        <v>43321.990037481082</v>
      </c>
      <c r="H24" s="2">
        <f t="shared" si="3"/>
        <v>49751.013360069701</v>
      </c>
      <c r="I24" s="2">
        <f t="shared" si="4"/>
        <v>3663562.4184240228</v>
      </c>
      <c r="J24" s="7">
        <f t="shared" si="0"/>
        <v>27849.85073838069</v>
      </c>
      <c r="L24" s="9">
        <f t="shared" si="5"/>
        <v>7</v>
      </c>
    </row>
    <row r="25" spans="4:12" x14ac:dyDescent="0.3">
      <c r="D25" s="26">
        <f>IF(Summary!$E$11*12&lt;'Engine (2)'!L25,"",'Engine (2)'!L25)</f>
        <v>8</v>
      </c>
      <c r="E25" s="2">
        <f t="shared" si="1"/>
        <v>3663562.4184240228</v>
      </c>
      <c r="F25" s="2">
        <f t="shared" si="2"/>
        <v>93073.003397550783</v>
      </c>
      <c r="G25" s="2">
        <f>IF(ISNUMBER(D25),E25*Summary!$E$12/12,"")</f>
        <v>42741.561548280275</v>
      </c>
      <c r="H25" s="2">
        <f t="shared" si="3"/>
        <v>50331.441849270508</v>
      </c>
      <c r="I25" s="2">
        <f t="shared" si="4"/>
        <v>3613230.9765747525</v>
      </c>
      <c r="J25" s="7">
        <f t="shared" si="0"/>
        <v>27476.718138180167</v>
      </c>
      <c r="L25" s="9">
        <f t="shared" si="5"/>
        <v>8</v>
      </c>
    </row>
    <row r="26" spans="4:12" x14ac:dyDescent="0.3">
      <c r="D26" s="26">
        <f>IF(Summary!$E$11*12&lt;'Engine (2)'!L26,"",'Engine (2)'!L26)</f>
        <v>9</v>
      </c>
      <c r="E26" s="2">
        <f t="shared" si="1"/>
        <v>3613230.9765747525</v>
      </c>
      <c r="F26" s="2">
        <f t="shared" si="2"/>
        <v>93073.003397550783</v>
      </c>
      <c r="G26" s="2">
        <f>IF(ISNUMBER(D26),E26*Summary!$E$12/12,"")</f>
        <v>42154.361393372114</v>
      </c>
      <c r="H26" s="2">
        <f t="shared" si="3"/>
        <v>50918.64200417867</v>
      </c>
      <c r="I26" s="2">
        <f t="shared" si="4"/>
        <v>3562312.3345705736</v>
      </c>
      <c r="J26" s="7">
        <f t="shared" si="0"/>
        <v>27099.23232431064</v>
      </c>
      <c r="L26" s="9">
        <f t="shared" si="5"/>
        <v>9</v>
      </c>
    </row>
    <row r="27" spans="4:12" x14ac:dyDescent="0.3">
      <c r="D27" s="26">
        <f>IF(Summary!$E$11*12&lt;'Engine (2)'!L27,"",'Engine (2)'!L27)</f>
        <v>10</v>
      </c>
      <c r="E27" s="2">
        <f t="shared" si="1"/>
        <v>3562312.3345705736</v>
      </c>
      <c r="F27" s="2">
        <f t="shared" si="2"/>
        <v>93073.003397550783</v>
      </c>
      <c r="G27" s="2">
        <f>IF(ISNUMBER(D27),E27*Summary!$E$12/12,"")</f>
        <v>41560.310569990026</v>
      </c>
      <c r="H27" s="2">
        <f t="shared" si="3"/>
        <v>51512.692827560757</v>
      </c>
      <c r="I27" s="2">
        <f t="shared" si="4"/>
        <v>3510799.6417430127</v>
      </c>
      <c r="J27" s="7">
        <f t="shared" si="0"/>
        <v>26717.3425092793</v>
      </c>
      <c r="L27" s="9">
        <f t="shared" si="5"/>
        <v>10</v>
      </c>
    </row>
    <row r="28" spans="4:12" x14ac:dyDescent="0.3">
      <c r="D28" s="26">
        <f>IF(Summary!$E$11*12&lt;'Engine (2)'!L28,"",'Engine (2)'!L28)</f>
        <v>11</v>
      </c>
      <c r="E28" s="2">
        <f t="shared" si="1"/>
        <v>3510799.6417430127</v>
      </c>
      <c r="F28" s="2">
        <f t="shared" si="2"/>
        <v>93073.003397550783</v>
      </c>
      <c r="G28" s="2">
        <f>IF(ISNUMBER(D28),E28*Summary!$E$12/12,"")</f>
        <v>40959.329153668485</v>
      </c>
      <c r="H28" s="2">
        <f t="shared" si="3"/>
        <v>52113.674243882298</v>
      </c>
      <c r="I28" s="2">
        <f t="shared" si="4"/>
        <v>3458685.9674991304</v>
      </c>
      <c r="J28" s="7">
        <f t="shared" si="0"/>
        <v>26330.997313072596</v>
      </c>
      <c r="L28" s="9">
        <f t="shared" si="5"/>
        <v>11</v>
      </c>
    </row>
    <row r="29" spans="4:12" x14ac:dyDescent="0.3">
      <c r="D29" s="26">
        <f>IF(Summary!$E$11*12&lt;'Engine (2)'!L29,"",'Engine (2)'!L29)</f>
        <v>12</v>
      </c>
      <c r="E29" s="2">
        <f t="shared" si="1"/>
        <v>3458685.9674991304</v>
      </c>
      <c r="F29" s="2">
        <f t="shared" si="2"/>
        <v>93073.003397550783</v>
      </c>
      <c r="G29" s="2">
        <f>IF(ISNUMBER(D29),E29*Summary!$E$12/12,"")</f>
        <v>40351.336287489859</v>
      </c>
      <c r="H29" s="2">
        <f t="shared" si="3"/>
        <v>52721.667110060924</v>
      </c>
      <c r="I29" s="2">
        <f t="shared" si="4"/>
        <v>3405964.3003890696</v>
      </c>
      <c r="J29" s="7">
        <f t="shared" si="0"/>
        <v>25940.144756243477</v>
      </c>
      <c r="L29" s="9">
        <f t="shared" si="5"/>
        <v>12</v>
      </c>
    </row>
    <row r="30" spans="4:12" x14ac:dyDescent="0.3">
      <c r="D30" s="26">
        <f>IF(Summary!$E$11*12&lt;'Engine (2)'!L30,"",'Engine (2)'!L30)</f>
        <v>13</v>
      </c>
      <c r="E30" s="2">
        <f t="shared" si="1"/>
        <v>3405964.3003890696</v>
      </c>
      <c r="F30" s="2">
        <f t="shared" si="2"/>
        <v>93073.003397550783</v>
      </c>
      <c r="G30" s="2">
        <f>IF(ISNUMBER(D30),E30*Summary!$E$12/12,"")</f>
        <v>39736.250171205815</v>
      </c>
      <c r="H30" s="2">
        <f t="shared" si="3"/>
        <v>53336.753226344968</v>
      </c>
      <c r="I30" s="2">
        <f t="shared" si="4"/>
        <v>3352627.5471627247</v>
      </c>
      <c r="J30" s="7">
        <f t="shared" si="0"/>
        <v>25544.73225291802</v>
      </c>
      <c r="L30" s="9">
        <f t="shared" si="5"/>
        <v>13</v>
      </c>
    </row>
    <row r="31" spans="4:12" x14ac:dyDescent="0.3">
      <c r="D31" s="26">
        <f>IF(Summary!$E$11*12&lt;'Engine (2)'!L31,"",'Engine (2)'!L31)</f>
        <v>14</v>
      </c>
      <c r="E31" s="2">
        <f t="shared" si="1"/>
        <v>3352627.5471627247</v>
      </c>
      <c r="F31" s="2">
        <f t="shared" si="2"/>
        <v>93073.003397550783</v>
      </c>
      <c r="G31" s="2">
        <f>IF(ISNUMBER(D31),E31*Summary!$E$12/12,"")</f>
        <v>39113.98805023179</v>
      </c>
      <c r="H31" s="2">
        <f t="shared" si="3"/>
        <v>53959.015347318993</v>
      </c>
      <c r="I31" s="2">
        <f t="shared" si="4"/>
        <v>3298668.5318154055</v>
      </c>
      <c r="J31" s="7">
        <f t="shared" si="0"/>
        <v>25144.706603720435</v>
      </c>
      <c r="L31" s="9">
        <f t="shared" si="5"/>
        <v>14</v>
      </c>
    </row>
    <row r="32" spans="4:12" x14ac:dyDescent="0.3">
      <c r="D32" s="26">
        <f>IF(Summary!$E$11*12&lt;'Engine (2)'!L32,"",'Engine (2)'!L32)</f>
        <v>15</v>
      </c>
      <c r="E32" s="2">
        <f t="shared" si="1"/>
        <v>3298668.5318154055</v>
      </c>
      <c r="F32" s="2">
        <f t="shared" si="2"/>
        <v>93073.003397550783</v>
      </c>
      <c r="G32" s="2">
        <f>IF(ISNUMBER(D32),E32*Summary!$E$12/12,"")</f>
        <v>38484.466204513068</v>
      </c>
      <c r="H32" s="2">
        <f t="shared" si="3"/>
        <v>54588.537193037715</v>
      </c>
      <c r="I32" s="2">
        <f t="shared" si="4"/>
        <v>3244079.9946223679</v>
      </c>
      <c r="J32" s="7">
        <f t="shared" si="0"/>
        <v>24740.013988615541</v>
      </c>
      <c r="L32" s="9">
        <f t="shared" si="5"/>
        <v>15</v>
      </c>
    </row>
    <row r="33" spans="4:12" x14ac:dyDescent="0.3">
      <c r="D33" s="26">
        <f>IF(Summary!$E$11*12&lt;'Engine (2)'!L33,"",'Engine (2)'!L33)</f>
        <v>16</v>
      </c>
      <c r="E33" s="2">
        <f t="shared" si="1"/>
        <v>3244079.9946223679</v>
      </c>
      <c r="F33" s="2">
        <f t="shared" si="2"/>
        <v>93073.003397550783</v>
      </c>
      <c r="G33" s="2">
        <f>IF(ISNUMBER(D33),E33*Summary!$E$12/12,"")</f>
        <v>37847.599937260959</v>
      </c>
      <c r="H33" s="2">
        <f t="shared" si="3"/>
        <v>55225.403460289825</v>
      </c>
      <c r="I33" s="2">
        <f t="shared" si="4"/>
        <v>3188854.5911620781</v>
      </c>
      <c r="J33" s="7">
        <f t="shared" si="0"/>
        <v>24330.599959667758</v>
      </c>
      <c r="L33" s="9">
        <f t="shared" si="5"/>
        <v>16</v>
      </c>
    </row>
    <row r="34" spans="4:12" x14ac:dyDescent="0.3">
      <c r="D34" s="26">
        <f>IF(Summary!$E$11*12&lt;'Engine (2)'!L34,"",'Engine (2)'!L34)</f>
        <v>17</v>
      </c>
      <c r="E34" s="2">
        <f t="shared" si="1"/>
        <v>3188854.5911620781</v>
      </c>
      <c r="F34" s="2">
        <f t="shared" si="2"/>
        <v>93073.003397550783</v>
      </c>
      <c r="G34" s="2">
        <f>IF(ISNUMBER(D34),E34*Summary!$E$12/12,"")</f>
        <v>37203.30356355758</v>
      </c>
      <c r="H34" s="2">
        <f t="shared" si="3"/>
        <v>55869.699833993203</v>
      </c>
      <c r="I34" s="2">
        <f t="shared" si="4"/>
        <v>3132984.8913280847</v>
      </c>
      <c r="J34" s="7">
        <f t="shared" si="0"/>
        <v>23916.409433715584</v>
      </c>
      <c r="L34" s="9">
        <f t="shared" si="5"/>
        <v>17</v>
      </c>
    </row>
    <row r="35" spans="4:12" x14ac:dyDescent="0.3">
      <c r="D35" s="26">
        <f>IF(Summary!$E$11*12&lt;'Engine (2)'!L35,"",'Engine (2)'!L35)</f>
        <v>18</v>
      </c>
      <c r="E35" s="2">
        <f t="shared" si="1"/>
        <v>3132984.8913280847</v>
      </c>
      <c r="F35" s="2">
        <f t="shared" si="2"/>
        <v>93073.003397550783</v>
      </c>
      <c r="G35" s="2">
        <f>IF(ISNUMBER(D35),E35*Summary!$E$12/12,"")</f>
        <v>36551.490398827656</v>
      </c>
      <c r="H35" s="2">
        <f t="shared" si="3"/>
        <v>56521.512998723127</v>
      </c>
      <c r="I35" s="2">
        <f t="shared" si="4"/>
        <v>3076463.3783293618</v>
      </c>
      <c r="J35" s="7">
        <f t="shared" si="0"/>
        <v>23497.386684960638</v>
      </c>
      <c r="L35" s="9">
        <f t="shared" si="5"/>
        <v>18</v>
      </c>
    </row>
    <row r="36" spans="4:12" x14ac:dyDescent="0.3">
      <c r="D36" s="26">
        <f>IF(Summary!$E$11*12&lt;'Engine (2)'!L36,"",'Engine (2)'!L36)</f>
        <v>19</v>
      </c>
      <c r="E36" s="2">
        <f t="shared" si="1"/>
        <v>3076463.3783293618</v>
      </c>
      <c r="F36" s="2">
        <f t="shared" si="2"/>
        <v>93073.003397550783</v>
      </c>
      <c r="G36" s="2">
        <f>IF(ISNUMBER(D36),E36*Summary!$E$12/12,"")</f>
        <v>35892.072747175895</v>
      </c>
      <c r="H36" s="2">
        <f t="shared" si="3"/>
        <v>57180.930650374889</v>
      </c>
      <c r="I36" s="2">
        <f t="shared" si="4"/>
        <v>3019282.4476789869</v>
      </c>
      <c r="J36" s="7">
        <f t="shared" si="0"/>
        <v>23073.475337470212</v>
      </c>
      <c r="L36" s="9">
        <f t="shared" si="5"/>
        <v>19</v>
      </c>
    </row>
    <row r="37" spans="4:12" x14ac:dyDescent="0.3">
      <c r="D37" s="26">
        <f>IF(Summary!$E$11*12&lt;'Engine (2)'!L37,"",'Engine (2)'!L37)</f>
        <v>20</v>
      </c>
      <c r="E37" s="2">
        <f t="shared" si="1"/>
        <v>3019282.4476789869</v>
      </c>
      <c r="F37" s="2">
        <f t="shared" si="2"/>
        <v>93073.003397550783</v>
      </c>
      <c r="G37" s="2">
        <f>IF(ISNUMBER(D37),E37*Summary!$E$12/12,"")</f>
        <v>35224.961889588179</v>
      </c>
      <c r="H37" s="2">
        <f t="shared" si="3"/>
        <v>57848.041507962604</v>
      </c>
      <c r="I37" s="2">
        <f t="shared" si="4"/>
        <v>2961434.4061710243</v>
      </c>
      <c r="J37" s="7">
        <f t="shared" si="0"/>
        <v>22644.618357592404</v>
      </c>
      <c r="L37" s="9">
        <f t="shared" si="5"/>
        <v>20</v>
      </c>
    </row>
    <row r="38" spans="4:12" x14ac:dyDescent="0.3">
      <c r="D38" s="26">
        <f>IF(Summary!$E$11*12&lt;'Engine (2)'!L38,"",'Engine (2)'!L38)</f>
        <v>21</v>
      </c>
      <c r="E38" s="2">
        <f t="shared" si="1"/>
        <v>2961434.4061710243</v>
      </c>
      <c r="F38" s="2">
        <f t="shared" si="2"/>
        <v>93073.003397550783</v>
      </c>
      <c r="G38" s="2">
        <f>IF(ISNUMBER(D38),E38*Summary!$E$12/12,"")</f>
        <v>34550.068071995287</v>
      </c>
      <c r="H38" s="2">
        <f t="shared" si="3"/>
        <v>58522.935325555496</v>
      </c>
      <c r="I38" s="2">
        <f t="shared" si="4"/>
        <v>2902911.4708454688</v>
      </c>
      <c r="J38" s="7">
        <f t="shared" si="0"/>
        <v>22210.758046282685</v>
      </c>
      <c r="L38" s="9">
        <f t="shared" si="5"/>
        <v>21</v>
      </c>
    </row>
    <row r="39" spans="4:12" x14ac:dyDescent="0.3">
      <c r="D39" s="26">
        <f>IF(Summary!$E$11*12&lt;'Engine (2)'!L39,"",'Engine (2)'!L39)</f>
        <v>22</v>
      </c>
      <c r="E39" s="2">
        <f t="shared" si="1"/>
        <v>2902911.4708454688</v>
      </c>
      <c r="F39" s="2">
        <f t="shared" si="2"/>
        <v>93073.003397550783</v>
      </c>
      <c r="G39" s="2">
        <f>IF(ISNUMBER(D39),E39*Summary!$E$12/12,"")</f>
        <v>33867.300493197137</v>
      </c>
      <c r="H39" s="2">
        <f t="shared" si="3"/>
        <v>59205.702904353646</v>
      </c>
      <c r="I39" s="2">
        <f t="shared" si="4"/>
        <v>2843705.767941115</v>
      </c>
      <c r="J39" s="7">
        <f t="shared" si="0"/>
        <v>21771.836031341016</v>
      </c>
      <c r="L39" s="9">
        <f t="shared" si="5"/>
        <v>22</v>
      </c>
    </row>
    <row r="40" spans="4:12" x14ac:dyDescent="0.3">
      <c r="D40" s="26">
        <f>IF(Summary!$E$11*12&lt;'Engine (2)'!L40,"",'Engine (2)'!L40)</f>
        <v>23</v>
      </c>
      <c r="E40" s="2">
        <f t="shared" si="1"/>
        <v>2843705.767941115</v>
      </c>
      <c r="F40" s="2">
        <f t="shared" si="2"/>
        <v>93073.003397550783</v>
      </c>
      <c r="G40" s="2">
        <f>IF(ISNUMBER(D40),E40*Summary!$E$12/12,"")</f>
        <v>33176.567292646345</v>
      </c>
      <c r="H40" s="2">
        <f t="shared" si="3"/>
        <v>59896.436104904438</v>
      </c>
      <c r="I40" s="2">
        <f t="shared" si="4"/>
        <v>2783809.3318362106</v>
      </c>
      <c r="J40" s="7">
        <f t="shared" si="0"/>
        <v>21327.793259558362</v>
      </c>
      <c r="L40" s="9">
        <f t="shared" si="5"/>
        <v>23</v>
      </c>
    </row>
    <row r="41" spans="4:12" x14ac:dyDescent="0.3">
      <c r="D41" s="26">
        <f>IF(Summary!$E$11*12&lt;'Engine (2)'!L41,"",'Engine (2)'!L41)</f>
        <v>24</v>
      </c>
      <c r="E41" s="2">
        <f t="shared" si="1"/>
        <v>2783809.3318362106</v>
      </c>
      <c r="F41" s="2">
        <f t="shared" si="2"/>
        <v>93073.003397550783</v>
      </c>
      <c r="G41" s="2">
        <f>IF(ISNUMBER(D41),E41*Summary!$E$12/12,"")</f>
        <v>32477.775538089129</v>
      </c>
      <c r="H41" s="2">
        <f t="shared" si="3"/>
        <v>60595.227859461651</v>
      </c>
      <c r="I41" s="2">
        <f t="shared" si="4"/>
        <v>2723214.1039767489</v>
      </c>
      <c r="J41" s="7">
        <f t="shared" si="0"/>
        <v>20878.569988771578</v>
      </c>
      <c r="L41" s="9">
        <f t="shared" si="5"/>
        <v>24</v>
      </c>
    </row>
    <row r="42" spans="4:12" x14ac:dyDescent="0.3">
      <c r="D42" s="26">
        <f>IF(Summary!$E$11*12&lt;'Engine (2)'!L42,"",'Engine (2)'!L42)</f>
        <v>25</v>
      </c>
      <c r="E42" s="2">
        <f t="shared" si="1"/>
        <v>2723214.1039767489</v>
      </c>
      <c r="F42" s="2">
        <f t="shared" si="2"/>
        <v>93073.003397550783</v>
      </c>
      <c r="G42" s="2">
        <f>IF(ISNUMBER(D42),E42*Summary!$E$12/12,"")</f>
        <v>31770.831213062072</v>
      </c>
      <c r="H42" s="2">
        <f t="shared" si="3"/>
        <v>61302.172184488707</v>
      </c>
      <c r="I42" s="2">
        <f t="shared" si="4"/>
        <v>2661911.9317922601</v>
      </c>
      <c r="J42" s="7">
        <f t="shared" si="0"/>
        <v>20424.105779825615</v>
      </c>
      <c r="L42" s="9">
        <f t="shared" si="5"/>
        <v>25</v>
      </c>
    </row>
    <row r="43" spans="4:12" x14ac:dyDescent="0.3">
      <c r="D43" s="26">
        <f>IF(Summary!$E$11*12&lt;'Engine (2)'!L43,"",'Engine (2)'!L43)</f>
        <v>26</v>
      </c>
      <c r="E43" s="2">
        <f t="shared" si="1"/>
        <v>2661911.9317922601</v>
      </c>
      <c r="F43" s="2">
        <f t="shared" si="2"/>
        <v>93073.003397550783</v>
      </c>
      <c r="G43" s="2">
        <f>IF(ISNUMBER(D43),E43*Summary!$E$12/12,"")</f>
        <v>31055.639204243038</v>
      </c>
      <c r="H43" s="2">
        <f t="shared" si="3"/>
        <v>62017.364193307745</v>
      </c>
      <c r="I43" s="2">
        <f t="shared" si="4"/>
        <v>2599894.5675989524</v>
      </c>
      <c r="J43" s="7">
        <f t="shared" si="0"/>
        <v>19964.33948844195</v>
      </c>
      <c r="L43" s="9">
        <f t="shared" si="5"/>
        <v>26</v>
      </c>
    </row>
    <row r="44" spans="4:12" x14ac:dyDescent="0.3">
      <c r="D44" s="26">
        <f>IF(Summary!$E$11*12&lt;'Engine (2)'!L44,"",'Engine (2)'!L44)</f>
        <v>27</v>
      </c>
      <c r="E44" s="2">
        <f t="shared" si="1"/>
        <v>2599894.5675989524</v>
      </c>
      <c r="F44" s="2">
        <f t="shared" si="2"/>
        <v>93073.003397550783</v>
      </c>
      <c r="G44" s="2">
        <f>IF(ISNUMBER(D44),E44*Summary!$E$12/12,"")</f>
        <v>30332.103288654445</v>
      </c>
      <c r="H44" s="2">
        <f t="shared" si="3"/>
        <v>62740.900108896341</v>
      </c>
      <c r="I44" s="2">
        <f t="shared" si="4"/>
        <v>2537153.6674900563</v>
      </c>
      <c r="J44" s="7">
        <f t="shared" si="0"/>
        <v>19499.209256992141</v>
      </c>
      <c r="L44" s="9">
        <f t="shared" si="5"/>
        <v>27</v>
      </c>
    </row>
    <row r="45" spans="4:12" x14ac:dyDescent="0.3">
      <c r="D45" s="26">
        <f>IF(Summary!$E$11*12&lt;'Engine (2)'!L45,"",'Engine (2)'!L45)</f>
        <v>28</v>
      </c>
      <c r="E45" s="2">
        <f t="shared" si="1"/>
        <v>2537153.6674900563</v>
      </c>
      <c r="F45" s="2">
        <f t="shared" si="2"/>
        <v>93073.003397550783</v>
      </c>
      <c r="G45" s="2">
        <f>IF(ISNUMBER(D45),E45*Summary!$E$12/12,"")</f>
        <v>29600.126120717327</v>
      </c>
      <c r="H45" s="2">
        <f t="shared" si="3"/>
        <v>63472.87727683346</v>
      </c>
      <c r="I45" s="2">
        <f t="shared" si="4"/>
        <v>2473680.7902132226</v>
      </c>
      <c r="J45" s="7">
        <f t="shared" si="0"/>
        <v>19028.652506175422</v>
      </c>
      <c r="L45" s="9">
        <f t="shared" si="5"/>
        <v>28</v>
      </c>
    </row>
    <row r="46" spans="4:12" x14ac:dyDescent="0.3">
      <c r="D46" s="26">
        <f>IF(Summary!$E$11*12&lt;'Engine (2)'!L46,"",'Engine (2)'!L46)</f>
        <v>29</v>
      </c>
      <c r="E46" s="2">
        <f t="shared" si="1"/>
        <v>2473680.7902132226</v>
      </c>
      <c r="F46" s="2">
        <f t="shared" si="2"/>
        <v>93073.003397550783</v>
      </c>
      <c r="G46" s="2">
        <f>IF(ISNUMBER(D46),E46*Summary!$E$12/12,"")</f>
        <v>28859.609219154267</v>
      </c>
      <c r="H46" s="2">
        <f t="shared" si="3"/>
        <v>64213.394178396513</v>
      </c>
      <c r="I46" s="2">
        <f t="shared" si="4"/>
        <v>2409467.3960348261</v>
      </c>
      <c r="J46" s="7">
        <f t="shared" si="0"/>
        <v>18552.605926599168</v>
      </c>
      <c r="L46" s="9">
        <f t="shared" si="5"/>
        <v>29</v>
      </c>
    </row>
    <row r="47" spans="4:12" x14ac:dyDescent="0.3">
      <c r="D47" s="26">
        <f>IF(Summary!$E$11*12&lt;'Engine (2)'!L47,"",'Engine (2)'!L47)</f>
        <v>30</v>
      </c>
      <c r="E47" s="2">
        <f t="shared" si="1"/>
        <v>2409467.3960348261</v>
      </c>
      <c r="F47" s="2">
        <f t="shared" si="2"/>
        <v>93073.003397550783</v>
      </c>
      <c r="G47" s="2">
        <f>IF(ISNUMBER(D47),E47*Summary!$E$12/12,"")</f>
        <v>28110.452953739641</v>
      </c>
      <c r="H47" s="2">
        <f t="shared" si="3"/>
        <v>64962.550443811138</v>
      </c>
      <c r="I47" s="2">
        <f t="shared" si="4"/>
        <v>2344504.8455910147</v>
      </c>
      <c r="J47" s="7">
        <f t="shared" si="0"/>
        <v>18071.005470261192</v>
      </c>
      <c r="L47" s="9">
        <f t="shared" si="5"/>
        <v>30</v>
      </c>
    </row>
    <row r="48" spans="4:12" x14ac:dyDescent="0.3">
      <c r="D48" s="26">
        <f>IF(Summary!$E$11*12&lt;'Engine (2)'!L48,"",'Engine (2)'!L48)</f>
        <v>31</v>
      </c>
      <c r="E48" s="2">
        <f t="shared" si="1"/>
        <v>2344504.8455910147</v>
      </c>
      <c r="F48" s="2">
        <f t="shared" si="2"/>
        <v>93073.003397550783</v>
      </c>
      <c r="G48" s="2">
        <f>IF(ISNUMBER(D48),E48*Summary!$E$12/12,"")</f>
        <v>27352.556531895174</v>
      </c>
      <c r="H48" s="2">
        <f t="shared" si="3"/>
        <v>65720.446865655613</v>
      </c>
      <c r="I48" s="2">
        <f t="shared" si="4"/>
        <v>2278784.3987253592</v>
      </c>
      <c r="J48" s="7">
        <f t="shared" si="0"/>
        <v>17583.78634193261</v>
      </c>
      <c r="L48" s="9">
        <f t="shared" si="5"/>
        <v>31</v>
      </c>
    </row>
    <row r="49" spans="4:12" x14ac:dyDescent="0.3">
      <c r="D49" s="26">
        <f>IF(Summary!$E$11*12&lt;'Engine (2)'!L49,"",'Engine (2)'!L49)</f>
        <v>32</v>
      </c>
      <c r="E49" s="2">
        <f t="shared" si="1"/>
        <v>2278784.3987253592</v>
      </c>
      <c r="F49" s="2">
        <f t="shared" si="2"/>
        <v>93073.003397550783</v>
      </c>
      <c r="G49" s="2">
        <f>IF(ISNUMBER(D49),E49*Summary!$E$12/12,"")</f>
        <v>26585.817985129193</v>
      </c>
      <c r="H49" s="2">
        <f t="shared" si="3"/>
        <v>66487.18541242159</v>
      </c>
      <c r="I49" s="2">
        <f t="shared" si="4"/>
        <v>2212297.2133129379</v>
      </c>
      <c r="J49" s="7">
        <f t="shared" si="0"/>
        <v>17090.882990440194</v>
      </c>
      <c r="L49" s="9">
        <f t="shared" si="5"/>
        <v>32</v>
      </c>
    </row>
    <row r="50" spans="4:12" x14ac:dyDescent="0.3">
      <c r="D50" s="26">
        <f>IF(Summary!$E$11*12&lt;'Engine (2)'!L50,"",'Engine (2)'!L50)</f>
        <v>33</v>
      </c>
      <c r="E50" s="2">
        <f t="shared" si="1"/>
        <v>2212297.2133129379</v>
      </c>
      <c r="F50" s="2">
        <f t="shared" si="2"/>
        <v>93073.003397550783</v>
      </c>
      <c r="G50" s="2">
        <f>IF(ISNUMBER(D50),E50*Summary!$E$12/12,"")</f>
        <v>25810.134155317613</v>
      </c>
      <c r="H50" s="2">
        <f t="shared" si="3"/>
        <v>67262.869242233166</v>
      </c>
      <c r="I50" s="2">
        <f t="shared" si="4"/>
        <v>2145034.3440707047</v>
      </c>
      <c r="J50" s="7">
        <f t="shared" si="0"/>
        <v>16592.229099847034</v>
      </c>
      <c r="L50" s="9">
        <f t="shared" si="5"/>
        <v>33</v>
      </c>
    </row>
    <row r="51" spans="4:12" x14ac:dyDescent="0.3">
      <c r="D51" s="26">
        <f>IF(Summary!$E$11*12&lt;'Engine (2)'!L51,"",'Engine (2)'!L51)</f>
        <v>34</v>
      </c>
      <c r="E51" s="2">
        <f t="shared" si="1"/>
        <v>2145034.3440707047</v>
      </c>
      <c r="F51" s="2">
        <f t="shared" si="2"/>
        <v>93073.003397550783</v>
      </c>
      <c r="G51" s="2">
        <f>IF(ISNUMBER(D51),E51*Summary!$E$12/12,"")</f>
        <v>25025.400680824892</v>
      </c>
      <c r="H51" s="2">
        <f t="shared" si="3"/>
        <v>68047.602716725887</v>
      </c>
      <c r="I51" s="2">
        <f t="shared" si="4"/>
        <v>2076986.7413539789</v>
      </c>
      <c r="J51" s="7">
        <f t="shared" si="0"/>
        <v>16087.757580530284</v>
      </c>
      <c r="L51" s="9">
        <f t="shared" si="5"/>
        <v>34</v>
      </c>
    </row>
    <row r="52" spans="4:12" x14ac:dyDescent="0.3">
      <c r="D52" s="26">
        <f>IF(Summary!$E$11*12&lt;'Engine (2)'!L52,"",'Engine (2)'!L52)</f>
        <v>35</v>
      </c>
      <c r="E52" s="2">
        <f t="shared" si="1"/>
        <v>2076986.7413539789</v>
      </c>
      <c r="F52" s="2">
        <f t="shared" si="2"/>
        <v>93073.003397550783</v>
      </c>
      <c r="G52" s="2">
        <f>IF(ISNUMBER(D52),E52*Summary!$E$12/12,"")</f>
        <v>24231.511982463086</v>
      </c>
      <c r="H52" s="2">
        <f t="shared" si="3"/>
        <v>68841.491415087701</v>
      </c>
      <c r="I52" s="2">
        <f t="shared" si="4"/>
        <v>2008145.2499388913</v>
      </c>
      <c r="J52" s="7">
        <f t="shared" si="0"/>
        <v>15577.400560154842</v>
      </c>
      <c r="L52" s="9">
        <f t="shared" si="5"/>
        <v>35</v>
      </c>
    </row>
    <row r="53" spans="4:12" x14ac:dyDescent="0.3">
      <c r="D53" s="26">
        <f>IF(Summary!$E$11*12&lt;'Engine (2)'!L53,"",'Engine (2)'!L53)</f>
        <v>36</v>
      </c>
      <c r="E53" s="2">
        <f t="shared" si="1"/>
        <v>2008145.2499388913</v>
      </c>
      <c r="F53" s="2">
        <f t="shared" si="2"/>
        <v>93073.003397550783</v>
      </c>
      <c r="G53" s="2">
        <f>IF(ISNUMBER(D53),E53*Summary!$E$12/12,"")</f>
        <v>23428.361249287063</v>
      </c>
      <c r="H53" s="2">
        <f t="shared" si="3"/>
        <v>69644.642148263723</v>
      </c>
      <c r="I53" s="2">
        <f t="shared" si="4"/>
        <v>1938500.6077906275</v>
      </c>
      <c r="J53" s="7">
        <f t="shared" si="0"/>
        <v>15061.089374541683</v>
      </c>
      <c r="L53" s="9">
        <f t="shared" si="5"/>
        <v>36</v>
      </c>
    </row>
    <row r="54" spans="4:12" x14ac:dyDescent="0.3">
      <c r="D54" s="26">
        <f>IF(Summary!$E$11*12&lt;'Engine (2)'!L54,"",'Engine (2)'!L54)</f>
        <v>37</v>
      </c>
      <c r="E54" s="2">
        <f t="shared" si="1"/>
        <v>1938500.6077906275</v>
      </c>
      <c r="F54" s="2">
        <f t="shared" si="2"/>
        <v>93073.003397550783</v>
      </c>
      <c r="G54" s="2">
        <f>IF(ISNUMBER(D54),E54*Summary!$E$12/12,"")</f>
        <v>22615.840424223992</v>
      </c>
      <c r="H54" s="2">
        <f t="shared" si="3"/>
        <v>70457.162973326791</v>
      </c>
      <c r="I54" s="2">
        <f t="shared" si="4"/>
        <v>1868043.4448173007</v>
      </c>
      <c r="J54" s="7">
        <f t="shared" si="0"/>
        <v>14538.754558429706</v>
      </c>
      <c r="L54" s="9">
        <f t="shared" si="5"/>
        <v>37</v>
      </c>
    </row>
    <row r="55" spans="4:12" x14ac:dyDescent="0.3">
      <c r="D55" s="26">
        <f>IF(Summary!$E$11*12&lt;'Engine (2)'!L55,"",'Engine (2)'!L55)</f>
        <v>38</v>
      </c>
      <c r="E55" s="2">
        <f t="shared" si="1"/>
        <v>1868043.4448173007</v>
      </c>
      <c r="F55" s="2">
        <f t="shared" si="2"/>
        <v>93073.003397550783</v>
      </c>
      <c r="G55" s="2">
        <f>IF(ISNUMBER(D55),E55*Summary!$E$12/12,"")</f>
        <v>21793.840189535174</v>
      </c>
      <c r="H55" s="2">
        <f t="shared" si="3"/>
        <v>71279.163208015612</v>
      </c>
      <c r="I55" s="2">
        <f t="shared" si="4"/>
        <v>1796764.2816092852</v>
      </c>
      <c r="J55" s="7">
        <f t="shared" si="0"/>
        <v>14010.325836129754</v>
      </c>
      <c r="L55" s="9">
        <f t="shared" si="5"/>
        <v>38</v>
      </c>
    </row>
    <row r="56" spans="4:12" x14ac:dyDescent="0.3">
      <c r="D56" s="26">
        <f>IF(Summary!$E$11*12&lt;'Engine (2)'!L56,"",'Engine (2)'!L56)</f>
        <v>39</v>
      </c>
      <c r="E56" s="2">
        <f t="shared" si="1"/>
        <v>1796764.2816092852</v>
      </c>
      <c r="F56" s="2">
        <f t="shared" si="2"/>
        <v>93073.003397550783</v>
      </c>
      <c r="G56" s="2">
        <f>IF(ISNUMBER(D56),E56*Summary!$E$12/12,"")</f>
        <v>20962.24995210833</v>
      </c>
      <c r="H56" s="2">
        <f t="shared" si="3"/>
        <v>72110.753445442446</v>
      </c>
      <c r="I56" s="2">
        <f t="shared" si="4"/>
        <v>1724653.5281638426</v>
      </c>
      <c r="J56" s="7">
        <f t="shared" si="0"/>
        <v>13475.732112069638</v>
      </c>
      <c r="L56" s="9">
        <f t="shared" si="5"/>
        <v>39</v>
      </c>
    </row>
    <row r="57" spans="4:12" x14ac:dyDescent="0.3">
      <c r="D57" s="26">
        <f>IF(Summary!$E$11*12&lt;'Engine (2)'!L57,"",'Engine (2)'!L57)</f>
        <v>40</v>
      </c>
      <c r="E57" s="2">
        <f t="shared" si="1"/>
        <v>1724653.5281638426</v>
      </c>
      <c r="F57" s="2">
        <f t="shared" si="2"/>
        <v>93073.003397550783</v>
      </c>
      <c r="G57" s="2">
        <f>IF(ISNUMBER(D57),E57*Summary!$E$12/12,"")</f>
        <v>20120.957828578164</v>
      </c>
      <c r="H57" s="2">
        <f t="shared" si="3"/>
        <v>72952.045568972622</v>
      </c>
      <c r="I57" s="2">
        <f t="shared" si="4"/>
        <v>1651701.48259487</v>
      </c>
      <c r="J57" s="7">
        <f t="shared" si="0"/>
        <v>12934.901461228817</v>
      </c>
      <c r="L57" s="9">
        <f t="shared" si="5"/>
        <v>40</v>
      </c>
    </row>
    <row r="58" spans="4:12" x14ac:dyDescent="0.3">
      <c r="D58" s="26">
        <f>IF(Summary!$E$11*12&lt;'Engine (2)'!L58,"",'Engine (2)'!L58)</f>
        <v>41</v>
      </c>
      <c r="E58" s="2">
        <f t="shared" si="1"/>
        <v>1651701.48259487</v>
      </c>
      <c r="F58" s="2">
        <f t="shared" si="2"/>
        <v>93073.003397550783</v>
      </c>
      <c r="G58" s="2">
        <f>IF(ISNUMBER(D58),E58*Summary!$E$12/12,"")</f>
        <v>19269.850630273486</v>
      </c>
      <c r="H58" s="2">
        <f t="shared" si="3"/>
        <v>73803.152767277294</v>
      </c>
      <c r="I58" s="2">
        <f t="shared" si="4"/>
        <v>1577898.3298275927</v>
      </c>
      <c r="J58" s="7">
        <f t="shared" si="0"/>
        <v>12387.761119461524</v>
      </c>
      <c r="L58" s="9">
        <f t="shared" si="5"/>
        <v>41</v>
      </c>
    </row>
    <row r="59" spans="4:12" x14ac:dyDescent="0.3">
      <c r="D59" s="26">
        <f>IF(Summary!$E$11*12&lt;'Engine (2)'!L59,"",'Engine (2)'!L59)</f>
        <v>42</v>
      </c>
      <c r="E59" s="2">
        <f t="shared" si="1"/>
        <v>1577898.3298275927</v>
      </c>
      <c r="F59" s="2">
        <f t="shared" si="2"/>
        <v>93073.003397550783</v>
      </c>
      <c r="G59" s="2">
        <f>IF(ISNUMBER(D59),E59*Summary!$E$12/12,"")</f>
        <v>18408.813847988586</v>
      </c>
      <c r="H59" s="2">
        <f t="shared" si="3"/>
        <v>74664.189549562201</v>
      </c>
      <c r="I59" s="2">
        <f t="shared" si="4"/>
        <v>1503234.1402780304</v>
      </c>
      <c r="J59" s="7">
        <f t="shared" si="0"/>
        <v>11834.237473706946</v>
      </c>
      <c r="L59" s="9">
        <f t="shared" si="5"/>
        <v>42</v>
      </c>
    </row>
    <row r="60" spans="4:12" x14ac:dyDescent="0.3">
      <c r="D60" s="26">
        <f>IF(Summary!$E$11*12&lt;'Engine (2)'!L60,"",'Engine (2)'!L60)</f>
        <v>43</v>
      </c>
      <c r="E60" s="2">
        <f t="shared" si="1"/>
        <v>1503234.1402780304</v>
      </c>
      <c r="F60" s="2">
        <f t="shared" si="2"/>
        <v>93073.003397550783</v>
      </c>
      <c r="G60" s="2">
        <f>IF(ISNUMBER(D60),E60*Summary!$E$12/12,"")</f>
        <v>17537.731636577024</v>
      </c>
      <c r="H60" s="2">
        <f t="shared" si="3"/>
        <v>75535.271760973759</v>
      </c>
      <c r="I60" s="2">
        <f t="shared" si="4"/>
        <v>1427698.8685170566</v>
      </c>
      <c r="J60" s="7">
        <f t="shared" si="0"/>
        <v>11274.256052085228</v>
      </c>
      <c r="L60" s="9">
        <f t="shared" si="5"/>
        <v>43</v>
      </c>
    </row>
    <row r="61" spans="4:12" x14ac:dyDescent="0.3">
      <c r="D61" s="26">
        <f>IF(Summary!$E$11*12&lt;'Engine (2)'!L61,"",'Engine (2)'!L61)</f>
        <v>44</v>
      </c>
      <c r="E61" s="2">
        <f t="shared" si="1"/>
        <v>1427698.8685170566</v>
      </c>
      <c r="F61" s="2">
        <f t="shared" si="2"/>
        <v>93073.003397550783</v>
      </c>
      <c r="G61" s="2">
        <f>IF(ISNUMBER(D61),E61*Summary!$E$12/12,"")</f>
        <v>16656.486799365663</v>
      </c>
      <c r="H61" s="2">
        <f t="shared" si="3"/>
        <v>76416.516598185117</v>
      </c>
      <c r="I61" s="2">
        <f t="shared" si="4"/>
        <v>1351282.3519188715</v>
      </c>
      <c r="J61" s="7">
        <f t="shared" si="0"/>
        <v>10707.741513877923</v>
      </c>
      <c r="L61" s="9">
        <f t="shared" si="5"/>
        <v>44</v>
      </c>
    </row>
    <row r="62" spans="4:12" x14ac:dyDescent="0.3">
      <c r="D62" s="26">
        <f>IF(Summary!$E$11*12&lt;'Engine (2)'!L62,"",'Engine (2)'!L62)</f>
        <v>45</v>
      </c>
      <c r="E62" s="2">
        <f t="shared" si="1"/>
        <v>1351282.3519188715</v>
      </c>
      <c r="F62" s="2">
        <f t="shared" si="2"/>
        <v>93073.003397550783</v>
      </c>
      <c r="G62" s="2">
        <f>IF(ISNUMBER(D62),E62*Summary!$E$12/12,"")</f>
        <v>15764.960772386838</v>
      </c>
      <c r="H62" s="2">
        <f t="shared" si="3"/>
        <v>77308.042625163944</v>
      </c>
      <c r="I62" s="2">
        <f t="shared" si="4"/>
        <v>1273974.3092937076</v>
      </c>
      <c r="J62" s="7">
        <f t="shared" si="0"/>
        <v>10134.617639391536</v>
      </c>
      <c r="L62" s="9">
        <f t="shared" si="5"/>
        <v>45</v>
      </c>
    </row>
    <row r="63" spans="4:12" x14ac:dyDescent="0.3">
      <c r="D63" s="26">
        <f>IF(Summary!$E$11*12&lt;'Engine (2)'!L63,"",'Engine (2)'!L63)</f>
        <v>46</v>
      </c>
      <c r="E63" s="2">
        <f t="shared" si="1"/>
        <v>1273974.3092937076</v>
      </c>
      <c r="F63" s="2">
        <f t="shared" si="2"/>
        <v>93073.003397550783</v>
      </c>
      <c r="G63" s="2">
        <f>IF(ISNUMBER(D63),E63*Summary!$E$12/12,"")</f>
        <v>14863.033608426589</v>
      </c>
      <c r="H63" s="2">
        <f t="shared" si="3"/>
        <v>78209.969789124196</v>
      </c>
      <c r="I63" s="2">
        <f t="shared" si="4"/>
        <v>1195764.3395045835</v>
      </c>
      <c r="J63" s="7">
        <f t="shared" si="0"/>
        <v>9554.8073197028061</v>
      </c>
      <c r="L63" s="9">
        <f t="shared" si="5"/>
        <v>46</v>
      </c>
    </row>
    <row r="64" spans="4:12" x14ac:dyDescent="0.3">
      <c r="D64" s="26">
        <f>IF(Summary!$E$11*12&lt;'Engine (2)'!L64,"",'Engine (2)'!L64)</f>
        <v>47</v>
      </c>
      <c r="E64" s="2">
        <f t="shared" si="1"/>
        <v>1195764.3395045835</v>
      </c>
      <c r="F64" s="2">
        <f t="shared" si="2"/>
        <v>93073.003397550783</v>
      </c>
      <c r="G64" s="2">
        <f>IF(ISNUMBER(D64),E64*Summary!$E$12/12,"")</f>
        <v>13950.58396088681</v>
      </c>
      <c r="H64" s="2">
        <f t="shared" si="3"/>
        <v>79122.419436663971</v>
      </c>
      <c r="I64" s="2">
        <f t="shared" si="4"/>
        <v>1116641.9200679194</v>
      </c>
      <c r="J64" s="7">
        <f t="shared" si="0"/>
        <v>8968.2325462843764</v>
      </c>
      <c r="L64" s="9">
        <f t="shared" si="5"/>
        <v>47</v>
      </c>
    </row>
    <row r="65" spans="4:12" x14ac:dyDescent="0.3">
      <c r="D65" s="26">
        <f>IF(Summary!$E$11*12&lt;'Engine (2)'!L65,"",'Engine (2)'!L65)</f>
        <v>48</v>
      </c>
      <c r="E65" s="2">
        <f t="shared" si="1"/>
        <v>1116641.9200679194</v>
      </c>
      <c r="F65" s="2">
        <f t="shared" si="2"/>
        <v>93073.003397550783</v>
      </c>
      <c r="G65" s="2">
        <f>IF(ISNUMBER(D65),E65*Summary!$E$12/12,"")</f>
        <v>13027.489067459062</v>
      </c>
      <c r="H65" s="2">
        <f t="shared" si="3"/>
        <v>80045.514330091726</v>
      </c>
      <c r="I65" s="2">
        <f t="shared" si="4"/>
        <v>1036596.4057378276</v>
      </c>
      <c r="J65" s="7">
        <f t="shared" si="0"/>
        <v>8374.8144005093945</v>
      </c>
      <c r="L65" s="9">
        <f t="shared" si="5"/>
        <v>48</v>
      </c>
    </row>
    <row r="66" spans="4:12" x14ac:dyDescent="0.3">
      <c r="D66" s="26">
        <f>IF(Summary!$E$11*12&lt;'Engine (2)'!L66,"",'Engine (2)'!L66)</f>
        <v>49</v>
      </c>
      <c r="E66" s="2">
        <f t="shared" si="1"/>
        <v>1036596.4057378276</v>
      </c>
      <c r="F66" s="2">
        <f t="shared" si="2"/>
        <v>93073.003397550783</v>
      </c>
      <c r="G66" s="2">
        <f>IF(ISNUMBER(D66),E66*Summary!$E$12/12,"")</f>
        <v>12093.62473360799</v>
      </c>
      <c r="H66" s="2">
        <f t="shared" si="3"/>
        <v>80979.3786639428</v>
      </c>
      <c r="I66" s="2">
        <f t="shared" si="4"/>
        <v>955617.02707388485</v>
      </c>
      <c r="J66" s="7">
        <f t="shared" si="0"/>
        <v>7774.4730430337077</v>
      </c>
      <c r="L66" s="9">
        <f t="shared" si="5"/>
        <v>49</v>
      </c>
    </row>
    <row r="67" spans="4:12" x14ac:dyDescent="0.3">
      <c r="D67" s="26">
        <f>IF(Summary!$E$11*12&lt;'Engine (2)'!L67,"",'Engine (2)'!L67)</f>
        <v>50</v>
      </c>
      <c r="E67" s="2">
        <f t="shared" si="1"/>
        <v>955617.02707388485</v>
      </c>
      <c r="F67" s="2">
        <f t="shared" si="2"/>
        <v>93073.003397550783</v>
      </c>
      <c r="G67" s="2">
        <f>IF(ISNUMBER(D67),E67*Summary!$E$12/12,"")</f>
        <v>11148.865315861991</v>
      </c>
      <c r="H67" s="2">
        <f t="shared" si="3"/>
        <v>81924.138081688798</v>
      </c>
      <c r="I67" s="2">
        <f t="shared" si="4"/>
        <v>873692.88899219607</v>
      </c>
      <c r="J67" s="7">
        <f t="shared" si="0"/>
        <v>7167.127703054136</v>
      </c>
      <c r="L67" s="9">
        <f t="shared" si="5"/>
        <v>50</v>
      </c>
    </row>
    <row r="68" spans="4:12" x14ac:dyDescent="0.3">
      <c r="D68" s="26">
        <f>IF(Summary!$E$11*12&lt;'Engine (2)'!L68,"",'Engine (2)'!L68)</f>
        <v>51</v>
      </c>
      <c r="E68" s="2">
        <f t="shared" si="1"/>
        <v>873692.88899219607</v>
      </c>
      <c r="F68" s="2">
        <f t="shared" si="2"/>
        <v>93073.003397550783</v>
      </c>
      <c r="G68" s="2">
        <f>IF(ISNUMBER(D68),E68*Summary!$E$12/12,"")</f>
        <v>10193.083704908955</v>
      </c>
      <c r="H68" s="2">
        <f t="shared" si="3"/>
        <v>82879.919692641823</v>
      </c>
      <c r="I68" s="2">
        <f t="shared" si="4"/>
        <v>790812.96929955424</v>
      </c>
      <c r="J68" s="7">
        <f t="shared" si="0"/>
        <v>6552.6966674414698</v>
      </c>
      <c r="L68" s="9">
        <f t="shared" si="5"/>
        <v>51</v>
      </c>
    </row>
    <row r="69" spans="4:12" x14ac:dyDescent="0.3">
      <c r="D69" s="26">
        <f>IF(Summary!$E$11*12&lt;'Engine (2)'!L69,"",'Engine (2)'!L69)</f>
        <v>52</v>
      </c>
      <c r="E69" s="2">
        <f t="shared" si="1"/>
        <v>790812.96929955424</v>
      </c>
      <c r="F69" s="2">
        <f t="shared" si="2"/>
        <v>93073.003397550783</v>
      </c>
      <c r="G69" s="2">
        <f>IF(ISNUMBER(D69),E69*Summary!$E$12/12,"")</f>
        <v>9226.1513084948001</v>
      </c>
      <c r="H69" s="2">
        <f t="shared" si="3"/>
        <v>83846.852089055988</v>
      </c>
      <c r="I69" s="2">
        <f t="shared" si="4"/>
        <v>706966.11721049831</v>
      </c>
      <c r="J69" s="7">
        <f t="shared" si="0"/>
        <v>5931.0972697466568</v>
      </c>
      <c r="L69" s="9">
        <f t="shared" si="5"/>
        <v>52</v>
      </c>
    </row>
    <row r="70" spans="4:12" x14ac:dyDescent="0.3">
      <c r="D70" s="26">
        <f>IF(Summary!$E$11*12&lt;'Engine (2)'!L70,"",'Engine (2)'!L70)</f>
        <v>53</v>
      </c>
      <c r="E70" s="2">
        <f t="shared" si="1"/>
        <v>706966.11721049831</v>
      </c>
      <c r="F70" s="2">
        <f t="shared" si="2"/>
        <v>93073.003397550783</v>
      </c>
      <c r="G70" s="2">
        <f>IF(ISNUMBER(D70),E70*Summary!$E$12/12,"")</f>
        <v>8247.9380341224805</v>
      </c>
      <c r="H70" s="2">
        <f t="shared" si="3"/>
        <v>84825.065363428308</v>
      </c>
      <c r="I70" s="2">
        <f t="shared" si="4"/>
        <v>622141.05184706999</v>
      </c>
      <c r="J70" s="7">
        <f t="shared" si="0"/>
        <v>5302.2458790787377</v>
      </c>
      <c r="L70" s="9">
        <f t="shared" si="5"/>
        <v>53</v>
      </c>
    </row>
    <row r="71" spans="4:12" x14ac:dyDescent="0.3">
      <c r="D71" s="26">
        <f>IF(Summary!$E$11*12&lt;'Engine (2)'!L71,"",'Engine (2)'!L71)</f>
        <v>54</v>
      </c>
      <c r="E71" s="2">
        <f t="shared" si="1"/>
        <v>622141.05184706999</v>
      </c>
      <c r="F71" s="2">
        <f t="shared" si="2"/>
        <v>93073.003397550783</v>
      </c>
      <c r="G71" s="2">
        <f>IF(ISNUMBER(D71),E71*Summary!$E$12/12,"")</f>
        <v>7258.3122715491509</v>
      </c>
      <c r="H71" s="2">
        <f t="shared" si="3"/>
        <v>85814.691126001635</v>
      </c>
      <c r="I71" s="2">
        <f t="shared" si="4"/>
        <v>536326.36072106834</v>
      </c>
      <c r="J71" s="7">
        <f t="shared" si="0"/>
        <v>4666.0578888530245</v>
      </c>
      <c r="L71" s="9">
        <f t="shared" si="5"/>
        <v>54</v>
      </c>
    </row>
    <row r="72" spans="4:12" x14ac:dyDescent="0.3">
      <c r="D72" s="26">
        <f>IF(Summary!$E$11*12&lt;'Engine (2)'!L72,"",'Engine (2)'!L72)</f>
        <v>55</v>
      </c>
      <c r="E72" s="2">
        <f t="shared" si="1"/>
        <v>536326.36072106834</v>
      </c>
      <c r="F72" s="2">
        <f t="shared" si="2"/>
        <v>93073.003397550783</v>
      </c>
      <c r="G72" s="2">
        <f>IF(ISNUMBER(D72),E72*Summary!$E$12/12,"")</f>
        <v>6257.1408750791306</v>
      </c>
      <c r="H72" s="2">
        <f t="shared" si="3"/>
        <v>86815.862522471652</v>
      </c>
      <c r="I72" s="2">
        <f t="shared" si="4"/>
        <v>449510.4981985967</v>
      </c>
      <c r="J72" s="7">
        <f t="shared" si="0"/>
        <v>4022.4477054080126</v>
      </c>
      <c r="L72" s="9">
        <f t="shared" si="5"/>
        <v>55</v>
      </c>
    </row>
    <row r="73" spans="4:12" x14ac:dyDescent="0.3">
      <c r="D73" s="26">
        <f>IF(Summary!$E$11*12&lt;'Engine (2)'!L73,"",'Engine (2)'!L73)</f>
        <v>56</v>
      </c>
      <c r="E73" s="2">
        <f t="shared" si="1"/>
        <v>449510.4981985967</v>
      </c>
      <c r="F73" s="2">
        <f t="shared" si="2"/>
        <v>93073.003397550783</v>
      </c>
      <c r="G73" s="2">
        <f>IF(ISNUMBER(D73),E73*Summary!$E$12/12,"")</f>
        <v>5244.2891456502957</v>
      </c>
      <c r="H73" s="2">
        <f t="shared" si="3"/>
        <v>87828.714251900485</v>
      </c>
      <c r="I73" s="2">
        <f t="shared" si="4"/>
        <v>361681.7839466962</v>
      </c>
      <c r="J73" s="7">
        <f t="shared" si="0"/>
        <v>3371.328736489475</v>
      </c>
      <c r="L73" s="9">
        <f t="shared" si="5"/>
        <v>56</v>
      </c>
    </row>
    <row r="74" spans="4:12" x14ac:dyDescent="0.3">
      <c r="D74" s="26">
        <f>IF(Summary!$E$11*12&lt;'Engine (2)'!L74,"",'Engine (2)'!L74)</f>
        <v>57</v>
      </c>
      <c r="E74" s="2">
        <f t="shared" si="1"/>
        <v>361681.7839466962</v>
      </c>
      <c r="F74" s="2">
        <f t="shared" si="2"/>
        <v>93073.003397550783</v>
      </c>
      <c r="G74" s="2">
        <f>IF(ISNUMBER(D74),E74*Summary!$E$12/12,"")</f>
        <v>4219.620812711456</v>
      </c>
      <c r="H74" s="2">
        <f t="shared" si="3"/>
        <v>88853.382584839332</v>
      </c>
      <c r="I74" s="2">
        <f t="shared" si="4"/>
        <v>272828.40136185684</v>
      </c>
      <c r="J74" s="7">
        <f t="shared" si="0"/>
        <v>2712.6133796002214</v>
      </c>
      <c r="L74" s="9">
        <f t="shared" si="5"/>
        <v>57</v>
      </c>
    </row>
    <row r="75" spans="4:12" x14ac:dyDescent="0.3">
      <c r="D75" s="26">
        <f>IF(Summary!$E$11*12&lt;'Engine (2)'!L75,"",'Engine (2)'!L75)</f>
        <v>58</v>
      </c>
      <c r="E75" s="2">
        <f t="shared" si="1"/>
        <v>272828.40136185684</v>
      </c>
      <c r="F75" s="2">
        <f t="shared" si="2"/>
        <v>93073.003397550783</v>
      </c>
      <c r="G75" s="2">
        <f>IF(ISNUMBER(D75),E75*Summary!$E$12/12,"")</f>
        <v>3182.99801588833</v>
      </c>
      <c r="H75" s="2">
        <f t="shared" si="3"/>
        <v>89890.005381662457</v>
      </c>
      <c r="I75" s="2">
        <f t="shared" si="4"/>
        <v>182938.39598019439</v>
      </c>
      <c r="J75" s="7">
        <f t="shared" si="0"/>
        <v>2046.2130102139263</v>
      </c>
      <c r="L75" s="9">
        <f t="shared" si="5"/>
        <v>58</v>
      </c>
    </row>
    <row r="76" spans="4:12" x14ac:dyDescent="0.3">
      <c r="D76" s="26">
        <f>IF(Summary!$E$11*12&lt;'Engine (2)'!L76,"",'Engine (2)'!L76)</f>
        <v>59</v>
      </c>
      <c r="E76" s="2">
        <f t="shared" si="1"/>
        <v>182938.39598019439</v>
      </c>
      <c r="F76" s="2">
        <f t="shared" si="2"/>
        <v>93073.003397550783</v>
      </c>
      <c r="G76" s="2">
        <f>IF(ISNUMBER(D76),E76*Summary!$E$12/12,"")</f>
        <v>2134.2812864356015</v>
      </c>
      <c r="H76" s="2">
        <f t="shared" si="3"/>
        <v>90938.722111115188</v>
      </c>
      <c r="I76" s="2">
        <f t="shared" si="4"/>
        <v>91999.673869079197</v>
      </c>
      <c r="J76" s="7">
        <f t="shared" si="0"/>
        <v>1372.0379698514578</v>
      </c>
      <c r="L76" s="9">
        <f t="shared" si="5"/>
        <v>59</v>
      </c>
    </row>
    <row r="77" spans="4:12" x14ac:dyDescent="0.3">
      <c r="D77" s="26">
        <f>IF(Summary!$E$11*12&lt;'Engine (2)'!L77,"",'Engine (2)'!L77)</f>
        <v>60</v>
      </c>
      <c r="E77" s="2">
        <f t="shared" si="1"/>
        <v>91999.673869079197</v>
      </c>
      <c r="F77" s="2">
        <f t="shared" si="2"/>
        <v>93073.003397550783</v>
      </c>
      <c r="G77" s="2">
        <f>IF(ISNUMBER(D77),E77*Summary!$E$12/12,"")</f>
        <v>1073.3295284725907</v>
      </c>
      <c r="H77" s="2">
        <f t="shared" si="3"/>
        <v>91999.673869078193</v>
      </c>
      <c r="I77" s="2">
        <f t="shared" si="4"/>
        <v>1.0040821507573128E-9</v>
      </c>
      <c r="J77" s="7">
        <f t="shared" si="0"/>
        <v>689.99755401809398</v>
      </c>
      <c r="L77" s="9">
        <f t="shared" si="5"/>
        <v>60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Engine</vt:lpstr>
      <vt:lpstr>Engine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 O. Yakubov</dc:creator>
  <cp:lastModifiedBy>Eduard O. Yakubov</cp:lastModifiedBy>
  <cp:lastPrinted>2017-06-19T14:13:06Z</cp:lastPrinted>
  <dcterms:created xsi:type="dcterms:W3CDTF">2017-06-06T11:45:20Z</dcterms:created>
  <dcterms:modified xsi:type="dcterms:W3CDTF">2017-06-19T14:13:43Z</dcterms:modified>
</cp:coreProperties>
</file>